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YandexDisk\Буков Синтез\=КИСУ\на сайт\"/>
    </mc:Choice>
  </mc:AlternateContent>
  <bookViews>
    <workbookView xWindow="0" yWindow="0" windowWidth="25200" windowHeight="11880" tabRatio="886"/>
  </bookViews>
  <sheets>
    <sheet name="Инструкция" sheetId="504" r:id="rId1"/>
    <sheet name="Лог обновления" sheetId="429" state="veryHidden" r:id="rId2"/>
    <sheet name="Титульный" sheetId="437" r:id="rId3"/>
    <sheet name="Форма 3.1" sheetId="496" r:id="rId4"/>
    <sheet name="Форма 3.1 (кварталы)" sheetId="497" r:id="rId5"/>
    <sheet name="Форма 16" sheetId="498" r:id="rId6"/>
    <sheet name="Субабоненты" sheetId="499" r:id="rId7"/>
    <sheet name="Субабоненты (кварталы)" sheetId="501" r:id="rId8"/>
    <sheet name="Комментарии" sheetId="431" r:id="rId9"/>
    <sheet name="Проверка" sheetId="432" r:id="rId10"/>
    <sheet name="TEHSHEET" sheetId="205" state="veryHidden" r:id="rId11"/>
    <sheet name="AllSheetsInThisWorkbook" sheetId="389" state="veryHidden" r:id="rId12"/>
    <sheet name="et_union_hor" sheetId="471" state="veryHidden" r:id="rId13"/>
    <sheet name="modProv" sheetId="508" state="veryHidden" r:id="rId14"/>
    <sheet name="modHTTP" sheetId="510" state="veryHidden" r:id="rId15"/>
    <sheet name="modReestr" sheetId="433" state="veryHidden" r:id="rId16"/>
    <sheet name="modfrmReestr" sheetId="434" state="veryHidden" r:id="rId17"/>
    <sheet name="modfrmRegion" sheetId="511" state="veryHidden" r:id="rId18"/>
    <sheet name="modfrmAuthorization" sheetId="512" state="veryHidden" r:id="rId19"/>
    <sheet name="modfrmDateChoose" sheetId="513" state="veryHidden" r:id="rId20"/>
    <sheet name="REESTR_ORG" sheetId="390" state="veryHidden" r:id="rId21"/>
    <sheet name="modClassifierValidate" sheetId="400" state="veryHidden" r:id="rId22"/>
    <sheet name="modHyp" sheetId="398" state="veryHidden" r:id="rId23"/>
    <sheet name="modList00" sheetId="438" state="veryHidden" r:id="rId24"/>
    <sheet name="modList03" sheetId="503" state="veryHidden" r:id="rId25"/>
    <sheet name="modList04" sheetId="502" state="veryHidden" r:id="rId26"/>
    <sheet name="modInstruction" sheetId="505" state="veryHidden" r:id="rId27"/>
    <sheet name="modUpdTemplMain" sheetId="506" state="veryHidden" r:id="rId28"/>
    <sheet name="modfrmCheckUpdates" sheetId="507" state="veryHidden" r:id="rId29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Проверка!$B$4:$D$4</definedName>
    <definedName name="anscount" hidden="1">1</definedName>
    <definedName name="ChangeValues_1">et_union_hor!$H$4:$W$4</definedName>
    <definedName name="CheckBC_List04">Субабоненты!$E$15:$E$76</definedName>
    <definedName name="CheckValue_List04">Субабоненты!$H$15:$V$15</definedName>
    <definedName name="chkGetUpdatesValue">Инструкция!$AA$90</definedName>
    <definedName name="chkNoUpdatesValue">Инструкция!$AA$92</definedName>
    <definedName name="code">Инструкция!$B$2</definedName>
    <definedName name="CYear">'Форма 16'!$L$15</definedName>
    <definedName name="deleteRow_1">'Форма 3.1'!$E$34</definedName>
    <definedName name="deleteRow_2">'Форма 3.1 (кварталы)'!$E$34</definedName>
    <definedName name="deleteRow_3">Субабоненты!$F$14</definedName>
    <definedName name="deleteRow_4">'Субабоненты (кварталы)'!$F$14</definedName>
    <definedName name="deleteRow_5">et_union_hor!$F$4</definedName>
    <definedName name="deleteRow_6">et_union_hor!$F$9</definedName>
    <definedName name="dolj_lico">Титульный!$F$27:$F$30</definedName>
    <definedName name="et_List04">et_union_hor!$3:$4</definedName>
    <definedName name="et_List05">et_union_hor!$8:$9</definedName>
    <definedName name="f31_rek_fas_range">'Форма 3.1'!$35:$40</definedName>
    <definedName name="f31k_rek_fas_range">'Форма 3.1 (кварталы)'!$35:$40</definedName>
    <definedName name="FirstLine">Инструкция!$A$6</definedName>
    <definedName name="god">Титульный!$F$9</definedName>
    <definedName name="inn">Титульный!$F$14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Инструкция!$46:$55</definedName>
    <definedName name="Instr_5">Инструкция!$56:$67</definedName>
    <definedName name="Instr_6">Инструкция!$68:$73</definedName>
    <definedName name="Instr_7">Инструкция!$74:$87</definedName>
    <definedName name="Instr_8">Инструкция!$88:$100</definedName>
    <definedName name="instr_hyp1">Инструкция!$K$56</definedName>
    <definedName name="instr_hyp5">Инструкция!$K$75</definedName>
    <definedName name="kpp">Титульный!$F$15</definedName>
    <definedName name="LastYear">Титульный!$F$16</definedName>
    <definedName name="List03_date1">'Форма 16'!$G$15</definedName>
    <definedName name="List03_date2">'Форма 16'!$L$15</definedName>
    <definedName name="org">Титульный!$F$13</definedName>
    <definedName name="pIns_List04">Субабоненты!$E$76</definedName>
    <definedName name="pIns_List05">'Субабоненты (кварталы)'!$E$76</definedName>
    <definedName name="PYear">'Форма 16'!$G$15</definedName>
    <definedName name="REESTR_ORG_RANGE">REESTR_ORG!$A$2:$H$50</definedName>
    <definedName name="REGION">TEHSHEET!$A$2:$A$87</definedName>
    <definedName name="region_name">Титульный!$F$7</definedName>
    <definedName name="regionException">TEHSHEET!$D$2:$D$3</definedName>
    <definedName name="regionException_flag">TEHSHEET!$E$2</definedName>
    <definedName name="SAPBEXrevision" hidden="1">1</definedName>
    <definedName name="SAPBEXsysID" hidden="1">"BW2"</definedName>
    <definedName name="SAPBEXwbID" hidden="1">"479GSPMTNK9HM4ZSIVE5K2SH6"</definedName>
    <definedName name="type_version">Титульный!$F$11</definedName>
    <definedName name="UpdStatus">Инструкция!$AA$1</definedName>
    <definedName name="version">Инструкция!$B$3</definedName>
    <definedName name="year_list">TEHSHEET!$B$2:$B$11</definedName>
  </definedNames>
  <calcPr calcId="162913"/>
</workbook>
</file>

<file path=xl/calcChain.xml><?xml version="1.0" encoding="utf-8"?>
<calcChain xmlns="http://schemas.openxmlformats.org/spreadsheetml/2006/main">
  <c r="E74" i="501" l="1"/>
  <c r="D74" i="501"/>
  <c r="K74" i="501"/>
  <c r="J74" i="501"/>
  <c r="I74" i="501"/>
  <c r="H74" i="501"/>
  <c r="F74" i="501"/>
  <c r="W74" i="499"/>
  <c r="F74" i="499"/>
  <c r="E72" i="501"/>
  <c r="D72" i="501"/>
  <c r="K72" i="501"/>
  <c r="J72" i="501"/>
  <c r="I72" i="501"/>
  <c r="H72" i="501"/>
  <c r="F72" i="501"/>
  <c r="W72" i="499"/>
  <c r="F72" i="499"/>
  <c r="E70" i="501"/>
  <c r="D70" i="501"/>
  <c r="K70" i="501"/>
  <c r="J70" i="501"/>
  <c r="I70" i="501"/>
  <c r="H70" i="501"/>
  <c r="F70" i="501"/>
  <c r="W70" i="499"/>
  <c r="F70" i="499"/>
  <c r="E68" i="501"/>
  <c r="D68" i="501"/>
  <c r="K68" i="501"/>
  <c r="J68" i="501"/>
  <c r="I68" i="501"/>
  <c r="H68" i="501"/>
  <c r="F68" i="501"/>
  <c r="W68" i="499"/>
  <c r="F68" i="499"/>
  <c r="E66" i="501"/>
  <c r="D66" i="501"/>
  <c r="K66" i="501"/>
  <c r="J66" i="501"/>
  <c r="I66" i="501"/>
  <c r="H66" i="501"/>
  <c r="F66" i="501"/>
  <c r="W66" i="499"/>
  <c r="F66" i="499"/>
  <c r="E64" i="501"/>
  <c r="D64" i="501"/>
  <c r="K64" i="501"/>
  <c r="J64" i="501"/>
  <c r="I64" i="501"/>
  <c r="H64" i="501"/>
  <c r="F64" i="501"/>
  <c r="W64" i="499"/>
  <c r="F64" i="499"/>
  <c r="E62" i="501"/>
  <c r="D62" i="501"/>
  <c r="K62" i="501"/>
  <c r="J62" i="501"/>
  <c r="I62" i="501"/>
  <c r="H62" i="501"/>
  <c r="F62" i="501"/>
  <c r="W62" i="499"/>
  <c r="F62" i="499"/>
  <c r="E60" i="501"/>
  <c r="D60" i="501"/>
  <c r="K60" i="501"/>
  <c r="J60" i="501"/>
  <c r="I60" i="501"/>
  <c r="H60" i="501"/>
  <c r="F60" i="501"/>
  <c r="W60" i="499"/>
  <c r="F60" i="499"/>
  <c r="E58" i="501"/>
  <c r="D58" i="501"/>
  <c r="K58" i="501"/>
  <c r="J58" i="501"/>
  <c r="I58" i="501"/>
  <c r="H58" i="501"/>
  <c r="F58" i="501"/>
  <c r="W58" i="499"/>
  <c r="F58" i="499"/>
  <c r="E56" i="501"/>
  <c r="D56" i="501"/>
  <c r="K56" i="501"/>
  <c r="J56" i="501"/>
  <c r="I56" i="501"/>
  <c r="H56" i="501"/>
  <c r="F56" i="501"/>
  <c r="W56" i="499"/>
  <c r="F56" i="499"/>
  <c r="E54" i="501"/>
  <c r="D54" i="501"/>
  <c r="K54" i="501"/>
  <c r="J54" i="501"/>
  <c r="I54" i="501"/>
  <c r="H54" i="501"/>
  <c r="F54" i="501"/>
  <c r="W54" i="499"/>
  <c r="F54" i="499"/>
  <c r="E52" i="501"/>
  <c r="D52" i="501"/>
  <c r="K52" i="501"/>
  <c r="J52" i="501"/>
  <c r="I52" i="501"/>
  <c r="H52" i="501"/>
  <c r="F52" i="501"/>
  <c r="W52" i="499"/>
  <c r="F52" i="499"/>
  <c r="E50" i="501"/>
  <c r="D50" i="501"/>
  <c r="K50" i="501"/>
  <c r="J50" i="501"/>
  <c r="I50" i="501"/>
  <c r="H50" i="501"/>
  <c r="F50" i="501"/>
  <c r="W50" i="499"/>
  <c r="F50" i="499"/>
  <c r="E48" i="501"/>
  <c r="D48" i="501"/>
  <c r="K48" i="501"/>
  <c r="J48" i="501"/>
  <c r="I48" i="501"/>
  <c r="H48" i="501"/>
  <c r="F48" i="501"/>
  <c r="W48" i="499"/>
  <c r="F48" i="499"/>
  <c r="E46" i="501"/>
  <c r="D46" i="501"/>
  <c r="K46" i="501"/>
  <c r="J46" i="501"/>
  <c r="I46" i="501"/>
  <c r="H46" i="501"/>
  <c r="F46" i="501"/>
  <c r="W46" i="499"/>
  <c r="F46" i="499"/>
  <c r="E44" i="501"/>
  <c r="D44" i="501"/>
  <c r="K44" i="501"/>
  <c r="J44" i="501"/>
  <c r="I44" i="501"/>
  <c r="H44" i="501"/>
  <c r="F44" i="501"/>
  <c r="W44" i="499"/>
  <c r="F44" i="499"/>
  <c r="E42" i="501"/>
  <c r="D42" i="501"/>
  <c r="K42" i="501"/>
  <c r="J42" i="501"/>
  <c r="I42" i="501"/>
  <c r="H42" i="501"/>
  <c r="F42" i="501"/>
  <c r="W42" i="499"/>
  <c r="F42" i="499"/>
  <c r="E40" i="501"/>
  <c r="D40" i="501"/>
  <c r="K40" i="501"/>
  <c r="J40" i="501"/>
  <c r="I40" i="501"/>
  <c r="H40" i="501"/>
  <c r="F40" i="501"/>
  <c r="W40" i="499"/>
  <c r="F40" i="499"/>
  <c r="E38" i="501"/>
  <c r="D38" i="501"/>
  <c r="K38" i="501"/>
  <c r="J38" i="501"/>
  <c r="I38" i="501"/>
  <c r="H38" i="501"/>
  <c r="F38" i="501"/>
  <c r="W38" i="499"/>
  <c r="F38" i="499"/>
  <c r="E36" i="501"/>
  <c r="D36" i="501"/>
  <c r="K36" i="501"/>
  <c r="J36" i="501"/>
  <c r="I36" i="501"/>
  <c r="H36" i="501"/>
  <c r="F36" i="501"/>
  <c r="W36" i="499"/>
  <c r="F36" i="499"/>
  <c r="E34" i="501"/>
  <c r="D34" i="501"/>
  <c r="K34" i="501"/>
  <c r="J34" i="501"/>
  <c r="I34" i="501"/>
  <c r="H34" i="501"/>
  <c r="F34" i="501"/>
  <c r="W34" i="499"/>
  <c r="F34" i="499"/>
  <c r="E32" i="501"/>
  <c r="D32" i="501"/>
  <c r="K32" i="501"/>
  <c r="J32" i="501"/>
  <c r="I32" i="501"/>
  <c r="H32" i="501"/>
  <c r="F32" i="501"/>
  <c r="W32" i="499"/>
  <c r="F32" i="499"/>
  <c r="E30" i="501"/>
  <c r="D30" i="501"/>
  <c r="K30" i="501"/>
  <c r="J30" i="501"/>
  <c r="I30" i="501"/>
  <c r="H30" i="501"/>
  <c r="F30" i="501"/>
  <c r="W30" i="499"/>
  <c r="F30" i="499"/>
  <c r="E28" i="501"/>
  <c r="D28" i="501"/>
  <c r="K28" i="501"/>
  <c r="J28" i="501"/>
  <c r="I28" i="501"/>
  <c r="H28" i="501"/>
  <c r="F28" i="501"/>
  <c r="W28" i="499"/>
  <c r="F28" i="499"/>
  <c r="E26" i="501"/>
  <c r="D26" i="501"/>
  <c r="K26" i="501"/>
  <c r="J26" i="501"/>
  <c r="I26" i="501"/>
  <c r="H26" i="501"/>
  <c r="F26" i="501"/>
  <c r="W26" i="499"/>
  <c r="F26" i="499"/>
  <c r="E24" i="501"/>
  <c r="D24" i="501"/>
  <c r="K24" i="501"/>
  <c r="J24" i="501"/>
  <c r="I24" i="501"/>
  <c r="H24" i="501"/>
  <c r="F24" i="501"/>
  <c r="W24" i="499"/>
  <c r="F24" i="499"/>
  <c r="E22" i="501"/>
  <c r="D22" i="501"/>
  <c r="K22" i="501"/>
  <c r="J22" i="501"/>
  <c r="I22" i="501"/>
  <c r="H22" i="501"/>
  <c r="F22" i="501"/>
  <c r="W22" i="499"/>
  <c r="F22" i="499"/>
  <c r="E20" i="501"/>
  <c r="D20" i="501"/>
  <c r="K20" i="501"/>
  <c r="J20" i="501"/>
  <c r="I20" i="501"/>
  <c r="H20" i="501"/>
  <c r="F20" i="501"/>
  <c r="W20" i="499"/>
  <c r="F20" i="499"/>
  <c r="E18" i="501"/>
  <c r="D18" i="501"/>
  <c r="K18" i="501"/>
  <c r="J18" i="501"/>
  <c r="I18" i="501"/>
  <c r="H18" i="501"/>
  <c r="F18" i="501"/>
  <c r="W18" i="499"/>
  <c r="F18" i="499"/>
  <c r="E16" i="501"/>
  <c r="D16" i="501"/>
  <c r="K16" i="501"/>
  <c r="J16" i="501"/>
  <c r="I16" i="501"/>
  <c r="H16" i="501"/>
  <c r="F16" i="501"/>
  <c r="W16" i="499"/>
  <c r="F16" i="499"/>
  <c r="V39" i="496" l="1"/>
  <c r="V36" i="496"/>
  <c r="B3" i="504"/>
  <c r="D9" i="501" l="1"/>
  <c r="D9" i="499"/>
  <c r="D8" i="497"/>
  <c r="D8" i="496"/>
  <c r="J40" i="497"/>
  <c r="I40" i="497"/>
  <c r="H40" i="497"/>
  <c r="G40" i="497"/>
  <c r="J37" i="497"/>
  <c r="I37" i="497"/>
  <c r="H37" i="497"/>
  <c r="G37" i="497"/>
  <c r="J39" i="497"/>
  <c r="I39" i="497"/>
  <c r="H39" i="497"/>
  <c r="G39" i="497"/>
  <c r="J36" i="497"/>
  <c r="I36" i="497"/>
  <c r="H36" i="497"/>
  <c r="G36" i="497"/>
  <c r="V40" i="496" l="1"/>
  <c r="V37" i="496"/>
  <c r="E33" i="496" l="1"/>
  <c r="E33" i="497"/>
  <c r="F13" i="499"/>
  <c r="L13" i="499" s="1"/>
  <c r="K33" i="496" s="1"/>
  <c r="K31" i="496" s="1"/>
  <c r="F13" i="501"/>
  <c r="J13" i="501" s="1"/>
  <c r="F3" i="471"/>
  <c r="F8" i="471"/>
  <c r="B5" i="504"/>
  <c r="J32" i="497"/>
  <c r="I32" i="497"/>
  <c r="H32" i="497"/>
  <c r="G32" i="497"/>
  <c r="J30" i="497"/>
  <c r="I30" i="497"/>
  <c r="H30" i="497"/>
  <c r="G30" i="497"/>
  <c r="J29" i="497"/>
  <c r="I29" i="497"/>
  <c r="H29" i="497"/>
  <c r="G29" i="497"/>
  <c r="S24" i="496"/>
  <c r="S28" i="496" s="1"/>
  <c r="T24" i="496"/>
  <c r="U24" i="496"/>
  <c r="U28" i="496" s="1"/>
  <c r="P24" i="496"/>
  <c r="P28" i="496" s="1"/>
  <c r="Q24" i="496"/>
  <c r="Q28" i="496" s="1"/>
  <c r="R24" i="496"/>
  <c r="R28" i="496" s="1"/>
  <c r="M24" i="496"/>
  <c r="M28" i="496" s="1"/>
  <c r="N24" i="496"/>
  <c r="N28" i="496" s="1"/>
  <c r="O24" i="496"/>
  <c r="O28" i="496" s="1"/>
  <c r="J24" i="496"/>
  <c r="J28" i="496" s="1"/>
  <c r="K24" i="496"/>
  <c r="K28" i="496" s="1"/>
  <c r="L24" i="496"/>
  <c r="L28" i="496" s="1"/>
  <c r="J26" i="497"/>
  <c r="I26" i="497"/>
  <c r="H26" i="497"/>
  <c r="G26" i="497"/>
  <c r="J25" i="497"/>
  <c r="I25" i="497"/>
  <c r="H25" i="497"/>
  <c r="G25" i="497"/>
  <c r="J23" i="497"/>
  <c r="I23" i="497"/>
  <c r="H23" i="497"/>
  <c r="G23" i="497"/>
  <c r="J21" i="497"/>
  <c r="I21" i="497"/>
  <c r="H21" i="497"/>
  <c r="G21" i="497"/>
  <c r="J20" i="497"/>
  <c r="I20" i="497"/>
  <c r="H20" i="497"/>
  <c r="G20" i="497"/>
  <c r="S15" i="496"/>
  <c r="S19" i="496" s="1"/>
  <c r="T15" i="496"/>
  <c r="T19" i="496" s="1"/>
  <c r="U15" i="496"/>
  <c r="U19" i="496" s="1"/>
  <c r="P15" i="496"/>
  <c r="P18" i="496" s="1"/>
  <c r="Q15" i="496"/>
  <c r="Q19" i="496" s="1"/>
  <c r="R15" i="496"/>
  <c r="R19" i="496" s="1"/>
  <c r="M15" i="496"/>
  <c r="M19" i="496" s="1"/>
  <c r="N15" i="496"/>
  <c r="N19" i="496" s="1"/>
  <c r="O15" i="496"/>
  <c r="O19" i="496" s="1"/>
  <c r="J15" i="496"/>
  <c r="J19" i="496" s="1"/>
  <c r="K15" i="496"/>
  <c r="K18" i="496" s="1"/>
  <c r="L15" i="496"/>
  <c r="L19" i="496" s="1"/>
  <c r="J17" i="497"/>
  <c r="I17" i="497"/>
  <c r="H17" i="497"/>
  <c r="G17" i="497"/>
  <c r="J16" i="497"/>
  <c r="I16" i="497"/>
  <c r="H16" i="497"/>
  <c r="G16" i="497"/>
  <c r="J14" i="497"/>
  <c r="I14" i="497"/>
  <c r="H14" i="497"/>
  <c r="G14" i="497"/>
  <c r="K8" i="471"/>
  <c r="J8" i="471"/>
  <c r="I8" i="471"/>
  <c r="H8" i="471"/>
  <c r="W3" i="471"/>
  <c r="K11" i="501"/>
  <c r="J11" i="501"/>
  <c r="I11" i="501"/>
  <c r="H11" i="501"/>
  <c r="G1" i="501"/>
  <c r="I2" i="501" s="1"/>
  <c r="D10" i="498"/>
  <c r="V32" i="496"/>
  <c r="S27" i="496"/>
  <c r="T27" i="496"/>
  <c r="U27" i="496"/>
  <c r="P27" i="496"/>
  <c r="Q27" i="496"/>
  <c r="R27" i="496"/>
  <c r="M27" i="496"/>
  <c r="N27" i="496"/>
  <c r="O27" i="496"/>
  <c r="J27" i="496"/>
  <c r="K27" i="496"/>
  <c r="L27" i="496"/>
  <c r="S18" i="496"/>
  <c r="T18" i="496"/>
  <c r="U18" i="496"/>
  <c r="J18" i="496"/>
  <c r="G1" i="499"/>
  <c r="S2" i="499" s="1"/>
  <c r="S11" i="499" s="1"/>
  <c r="G1" i="498"/>
  <c r="J2" i="498" s="1"/>
  <c r="D9" i="498"/>
  <c r="I11" i="498"/>
  <c r="E1" i="497"/>
  <c r="I2" i="497" s="1"/>
  <c r="G10" i="497"/>
  <c r="H10" i="497"/>
  <c r="I10" i="497"/>
  <c r="J10" i="497"/>
  <c r="E1" i="496"/>
  <c r="G2" i="496" s="1"/>
  <c r="G10" i="496" s="1"/>
  <c r="V14" i="496"/>
  <c r="G15" i="496"/>
  <c r="G19" i="496" s="1"/>
  <c r="H15" i="496"/>
  <c r="H19" i="496" s="1"/>
  <c r="I15" i="496"/>
  <c r="I19" i="496" s="1"/>
  <c r="V16" i="496"/>
  <c r="V17" i="496"/>
  <c r="G18" i="496"/>
  <c r="V20" i="496"/>
  <c r="V21" i="496"/>
  <c r="V23" i="496"/>
  <c r="G24" i="496"/>
  <c r="G28" i="496" s="1"/>
  <c r="H24" i="496"/>
  <c r="H28" i="496" s="1"/>
  <c r="I24" i="496"/>
  <c r="I28" i="496" s="1"/>
  <c r="V25" i="496"/>
  <c r="V26" i="496"/>
  <c r="V29" i="496"/>
  <c r="V30" i="496"/>
  <c r="B2" i="504"/>
  <c r="I13" i="501" l="1"/>
  <c r="M18" i="496"/>
  <c r="I2" i="498"/>
  <c r="O18" i="496"/>
  <c r="L18" i="496"/>
  <c r="N18" i="496"/>
  <c r="R18" i="496"/>
  <c r="Q18" i="496"/>
  <c r="H27" i="496"/>
  <c r="H18" i="496"/>
  <c r="I27" i="496"/>
  <c r="I18" i="496"/>
  <c r="G27" i="496"/>
  <c r="V24" i="496"/>
  <c r="V27" i="496" s="1"/>
  <c r="V15" i="496"/>
  <c r="V18" i="496" s="1"/>
  <c r="I15" i="497"/>
  <c r="I18" i="497" s="1"/>
  <c r="K19" i="496"/>
  <c r="G19" i="497" s="1"/>
  <c r="J24" i="497"/>
  <c r="J27" i="497" s="1"/>
  <c r="H2" i="497"/>
  <c r="J15" i="497"/>
  <c r="J18" i="497" s="1"/>
  <c r="G15" i="497"/>
  <c r="G18" i="497" s="1"/>
  <c r="H24" i="497"/>
  <c r="H27" i="497" s="1"/>
  <c r="G24" i="497"/>
  <c r="G27" i="497" s="1"/>
  <c r="I28" i="497"/>
  <c r="H15" i="497"/>
  <c r="H18" i="497" s="1"/>
  <c r="P19" i="496"/>
  <c r="I19" i="497" s="1"/>
  <c r="T28" i="496"/>
  <c r="J28" i="497" s="1"/>
  <c r="I24" i="497"/>
  <c r="I27" i="497" s="1"/>
  <c r="U2" i="496"/>
  <c r="U10" i="496" s="1"/>
  <c r="K2" i="496"/>
  <c r="K10" i="496" s="1"/>
  <c r="K13" i="501"/>
  <c r="K13" i="499"/>
  <c r="J33" i="496" s="1"/>
  <c r="J31" i="496" s="1"/>
  <c r="H13" i="499"/>
  <c r="G33" i="496" s="1"/>
  <c r="G31" i="496" s="1"/>
  <c r="H2" i="501"/>
  <c r="H13" i="501"/>
  <c r="T13" i="499"/>
  <c r="S33" i="496" s="1"/>
  <c r="S31" i="496" s="1"/>
  <c r="Q13" i="499"/>
  <c r="P33" i="496" s="1"/>
  <c r="P31" i="496" s="1"/>
  <c r="I13" i="499"/>
  <c r="H33" i="496" s="1"/>
  <c r="H31" i="496" s="1"/>
  <c r="U13" i="499"/>
  <c r="T33" i="496" s="1"/>
  <c r="T31" i="496" s="1"/>
  <c r="K2" i="499"/>
  <c r="K11" i="499" s="1"/>
  <c r="M2" i="499"/>
  <c r="M11" i="499" s="1"/>
  <c r="K2" i="501"/>
  <c r="N2" i="499"/>
  <c r="N11" i="499" s="1"/>
  <c r="H2" i="499"/>
  <c r="H11" i="499" s="1"/>
  <c r="T2" i="499"/>
  <c r="T11" i="499" s="1"/>
  <c r="I2" i="499"/>
  <c r="I11" i="499" s="1"/>
  <c r="Q2" i="496"/>
  <c r="Q10" i="496" s="1"/>
  <c r="P2" i="496"/>
  <c r="P10" i="496" s="1"/>
  <c r="L2" i="496"/>
  <c r="L10" i="496" s="1"/>
  <c r="H2" i="496"/>
  <c r="H10" i="496" s="1"/>
  <c r="N2" i="496"/>
  <c r="N10" i="496" s="1"/>
  <c r="I2" i="496"/>
  <c r="I10" i="496" s="1"/>
  <c r="O2" i="496"/>
  <c r="O10" i="496" s="1"/>
  <c r="T2" i="496"/>
  <c r="T10" i="496" s="1"/>
  <c r="S2" i="496"/>
  <c r="S10" i="496" s="1"/>
  <c r="R2" i="496"/>
  <c r="R10" i="496" s="1"/>
  <c r="J2" i="497"/>
  <c r="P2" i="499"/>
  <c r="P11" i="499" s="1"/>
  <c r="U2" i="499"/>
  <c r="U11" i="499" s="1"/>
  <c r="J13" i="499"/>
  <c r="I33" i="496" s="1"/>
  <c r="I31" i="496" s="1"/>
  <c r="R13" i="499"/>
  <c r="Q33" i="496" s="1"/>
  <c r="Q31" i="496" s="1"/>
  <c r="L2" i="499"/>
  <c r="L11" i="499" s="1"/>
  <c r="V2" i="499"/>
  <c r="V11" i="499" s="1"/>
  <c r="V13" i="499"/>
  <c r="U33" i="496" s="1"/>
  <c r="U31" i="496" s="1"/>
  <c r="O13" i="499"/>
  <c r="N33" i="496" s="1"/>
  <c r="N31" i="496" s="1"/>
  <c r="P13" i="499"/>
  <c r="O33" i="496" s="1"/>
  <c r="O31" i="496" s="1"/>
  <c r="J2" i="501"/>
  <c r="J2" i="499"/>
  <c r="J11" i="499" s="1"/>
  <c r="M13" i="499"/>
  <c r="L33" i="496" s="1"/>
  <c r="L31" i="496" s="1"/>
  <c r="S13" i="499"/>
  <c r="R33" i="496" s="1"/>
  <c r="R31" i="496" s="1"/>
  <c r="W13" i="499"/>
  <c r="V33" i="496" s="1"/>
  <c r="V31" i="496" s="1"/>
  <c r="Q2" i="499"/>
  <c r="Q11" i="499" s="1"/>
  <c r="N13" i="499"/>
  <c r="M33" i="496" s="1"/>
  <c r="M31" i="496" s="1"/>
  <c r="R2" i="499"/>
  <c r="R11" i="499" s="1"/>
  <c r="J2" i="496"/>
  <c r="J10" i="496" s="1"/>
  <c r="G2" i="497"/>
  <c r="J19" i="497"/>
  <c r="H19" i="497"/>
  <c r="G28" i="497"/>
  <c r="H28" i="497"/>
  <c r="M2" i="498"/>
  <c r="O2" i="499"/>
  <c r="O11" i="499" s="1"/>
  <c r="K2" i="498"/>
  <c r="W2" i="499"/>
  <c r="W11" i="499" s="1"/>
  <c r="V2" i="496"/>
  <c r="V10" i="496" s="1"/>
  <c r="M2" i="496"/>
  <c r="M10" i="496" s="1"/>
  <c r="F4" i="437"/>
  <c r="V28" i="496" l="1"/>
  <c r="V19" i="496"/>
  <c r="J31" i="497"/>
  <c r="G33" i="497"/>
  <c r="I31" i="497"/>
  <c r="J33" i="497"/>
  <c r="H31" i="497"/>
  <c r="I33" i="497"/>
  <c r="G31" i="497"/>
  <c r="H33" i="497"/>
</calcChain>
</file>

<file path=xl/sharedStrings.xml><?xml version="1.0" encoding="utf-8"?>
<sst xmlns="http://schemas.openxmlformats.org/spreadsheetml/2006/main" count="919" uniqueCount="448">
  <si>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</si>
  <si>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</si>
  <si>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</si>
  <si>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</si>
  <si>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</si>
  <si>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</si>
  <si>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</si>
  <si>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</si>
  <si>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</si>
  <si>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</si>
  <si>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</si>
  <si>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</si>
  <si>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</si>
  <si>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</si>
  <si>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</si>
  <si>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</si>
  <si>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</si>
  <si>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</si>
  <si>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</si>
  <si>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</si>
  <si>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</si>
  <si>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</si>
  <si>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</si>
  <si>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</si>
  <si>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</si>
  <si>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</si>
  <si>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</si>
  <si>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</si>
  <si>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</si>
  <si>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</si>
  <si>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</si>
  <si>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</si>
  <si>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</si>
  <si>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</si>
  <si>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</si>
  <si>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</si>
  <si>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</si>
  <si>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</si>
  <si>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</si>
  <si>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</si>
  <si>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</si>
  <si>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</si>
  <si>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</si>
  <si>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</si>
  <si>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</si>
  <si>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</si>
  <si>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</si>
  <si>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</si>
  <si>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</si>
  <si>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</si>
  <si>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</si>
  <si>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</si>
  <si>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</si>
  <si>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</si>
  <si>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</si>
  <si>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</si>
  <si>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</si>
  <si>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</si>
  <si>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</si>
  <si>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</si>
  <si>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</si>
  <si>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</si>
  <si>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</si>
  <si>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</si>
  <si>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</si>
  <si>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</si>
  <si>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</si>
  <si>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</si>
  <si>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</si>
  <si>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</si>
  <si>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</si>
  <si>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</si>
  <si>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</si>
  <si>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</si>
  <si>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</si>
  <si>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</si>
  <si>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</si>
  <si>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</si>
  <si>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</si>
  <si>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</si>
  <si>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</si>
  <si>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</si>
  <si>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</si>
  <si>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</si>
  <si>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</si>
  <si>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</si>
  <si>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</si>
  <si>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</si>
  <si>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</si>
  <si>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</si>
  <si>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</si>
  <si>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</si>
  <si>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</si>
  <si>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</si>
  <si>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</si>
  <si>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</si>
  <si>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</si>
  <si>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</si>
  <si>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</si>
  <si>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</si>
  <si>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</si>
  <si>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</si>
  <si>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</si>
  <si>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</si>
  <si>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</si>
  <si>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</si>
  <si>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</si>
  <si>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</si>
  <si>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</si>
  <si>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</si>
  <si>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</si>
  <si>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</si>
  <si>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</si>
  <si>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</si>
  <si>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</si>
  <si>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</si>
  <si>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</si>
  <si>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</si>
  <si>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</si>
  <si>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</si>
  <si>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</si>
  <si>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</si>
  <si>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</si>
  <si>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</si>
  <si>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</si>
  <si>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</si>
  <si>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</si>
  <si>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</si>
  <si>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</si>
  <si>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</si>
  <si>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</si>
  <si>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</si>
  <si>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</si>
  <si>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</si>
  <si>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</si>
  <si>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</si>
  <si>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</si>
  <si>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</si>
  <si>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</si>
  <si>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</si>
  <si>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</si>
  <si>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</si>
  <si>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</si>
  <si>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</si>
  <si>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</si>
  <si>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</si>
  <si>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</si>
  <si>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</si>
  <si>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</si>
  <si>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</si>
  <si>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</si>
  <si>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</si>
  <si>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</si>
  <si>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</si>
  <si>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</si>
  <si>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</si>
  <si>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</si>
  <si>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</si>
  <si>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</si>
  <si>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</si>
  <si>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</si>
  <si>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</si>
  <si>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</si>
  <si>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</si>
  <si>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</si>
  <si>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</si>
  <si>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</si>
  <si>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</si>
  <si>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</si>
  <si>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</si>
  <si>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</si>
  <si>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</si>
  <si>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</si>
  <si>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</si>
  <si>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</si>
  <si>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</si>
  <si>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</si>
  <si>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</si>
  <si>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</si>
  <si>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</si>
  <si>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</si>
  <si>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</si>
  <si>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</si>
  <si>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</si>
  <si>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</si>
  <si>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</si>
  <si>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</si>
  <si>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</si>
  <si>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</si>
  <si>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</si>
  <si>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</si>
  <si>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</si>
  <si>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</si>
  <si>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</si>
  <si>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</si>
  <si>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</si>
  <si>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</si>
  <si>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</si>
  <si>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</si>
  <si>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</si>
  <si>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</si>
  <si>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Норматив потерь электроэнергии</t>
  </si>
  <si>
    <t>Дата</t>
  </si>
  <si>
    <t>Номер</t>
  </si>
  <si>
    <t>Добавить организацию</t>
  </si>
  <si>
    <t>year_list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</si>
  <si>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</si>
  <si>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</si>
  <si>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</si>
  <si>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</si>
  <si>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</si>
  <si>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</si>
  <si>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</si>
  <si>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</si>
  <si>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</si>
  <si>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</si>
  <si>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</si>
  <si>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</si>
  <si>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</si>
  <si>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</si>
  <si>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</si>
  <si>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</si>
  <si>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</si>
  <si>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</si>
  <si>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</si>
  <si>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</si>
  <si>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</si>
  <si>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</si>
  <si>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</si>
  <si>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</si>
  <si>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</si>
  <si>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2014</t>
  </si>
  <si>
    <t>г.Севастополь</t>
  </si>
  <si>
    <t>Республика Крым</t>
  </si>
  <si>
    <t>regionException</t>
  </si>
  <si>
    <t>regionException_flag</t>
  </si>
  <si>
    <t>2015</t>
  </si>
  <si>
    <t>ФИО:</t>
  </si>
  <si>
    <t>E-mail: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</si>
  <si>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</si>
  <si>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</si>
  <si>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</si>
  <si>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</si>
  <si>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</si>
  <si>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</si>
  <si>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2016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</si>
  <si>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</si>
  <si>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2017</t>
  </si>
  <si>
    <t>Выбор организации производится из Перечня сетевых организаций,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ответственным специалистам управления регулирования электроэнергетики ФАС России.</t>
  </si>
  <si>
    <t>2018</t>
  </si>
  <si>
    <t>modHTTP</t>
  </si>
  <si>
    <t>modfrmRegion</t>
  </si>
  <si>
    <t>modfrmDateChoose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</si>
  <si>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</si>
  <si>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Пальянов Максим Николаевич</t>
  </si>
  <si>
    <t>palyanovmn@fas.gov.ru</t>
  </si>
  <si>
    <t>Приказ</t>
  </si>
  <si>
    <t>Год окончания учета в СПБ</t>
  </si>
  <si>
    <t>участник</t>
  </si>
  <si>
    <t>По данным участника</t>
  </si>
  <si>
    <t>Предложения сетевой компании по технологическому расходу электроэнергии (мощности) - потерям в электрических сетях (организация)</t>
  </si>
  <si>
    <t>2019</t>
  </si>
  <si>
    <t>Предложение участника</t>
  </si>
  <si>
    <t>Предложение регулятора</t>
  </si>
  <si>
    <t>Предложение ФАС России</t>
  </si>
  <si>
    <t xml:space="preserve">Руководитель организации </t>
  </si>
  <si>
    <t>Потери электроэнергии в электрической сети</t>
  </si>
  <si>
    <t>Потери мощности в электрической сети</t>
  </si>
  <si>
    <t>Отпуск э/энергии в сеть (млн.кВтч)</t>
  </si>
  <si>
    <t>Абсол. величина (млн.кВтч)</t>
  </si>
  <si>
    <t>Проверка доступных обновлений...</t>
  </si>
  <si>
    <t>Информация</t>
  </si>
  <si>
    <t>Нет доступных обновлений для отчёта с кодом FORM3.1.2020.ORG!</t>
  </si>
  <si>
    <t>YEAR</t>
  </si>
  <si>
    <t>REGION_NAME</t>
  </si>
  <si>
    <t>ORG_NAME</t>
  </si>
  <si>
    <t>INN</t>
  </si>
  <si>
    <t>KPP</t>
  </si>
  <si>
    <t>DATE_BEGIN</t>
  </si>
  <si>
    <t>DATE_END</t>
  </si>
  <si>
    <t>LAST_YEAR</t>
  </si>
  <si>
    <t>АО "ВВЭК"</t>
  </si>
  <si>
    <t>5261056945</t>
  </si>
  <si>
    <t>526101001</t>
  </si>
  <si>
    <t>АО "НПО "ПРЗ"</t>
  </si>
  <si>
    <t>5244012779</t>
  </si>
  <si>
    <t>524401001</t>
  </si>
  <si>
    <t>АО "Оборонэнерго" филиал "Волго-Вятский"</t>
  </si>
  <si>
    <t>7704726225</t>
  </si>
  <si>
    <t>526343001</t>
  </si>
  <si>
    <t>АО "СВЕТ"</t>
  </si>
  <si>
    <t>5246015831</t>
  </si>
  <si>
    <t>524601001</t>
  </si>
  <si>
    <t>01-01-2015 00:00:00</t>
  </si>
  <si>
    <t>АО "СЭСК"</t>
  </si>
  <si>
    <t>5254082581</t>
  </si>
  <si>
    <t>525401001</t>
  </si>
  <si>
    <t>АО "Теплоэнерго"</t>
  </si>
  <si>
    <t>5257087027</t>
  </si>
  <si>
    <t>525701001</t>
  </si>
  <si>
    <t>АО "ЭСК"</t>
  </si>
  <si>
    <t>5262054490</t>
  </si>
  <si>
    <t>525601001</t>
  </si>
  <si>
    <t>АО "Энергосервис"</t>
  </si>
  <si>
    <t>7709571825</t>
  </si>
  <si>
    <t>770301001</t>
  </si>
  <si>
    <t>Горьковская дирекция ОАО «РЖД»</t>
  </si>
  <si>
    <t>7708503727</t>
  </si>
  <si>
    <t>525745022</t>
  </si>
  <si>
    <t>ЗАО "Концерн "Термаль"</t>
  </si>
  <si>
    <t>5261017382</t>
  </si>
  <si>
    <t>ЗАО "ТРАНССЕТЬКОМ - ВОЛГА"</t>
  </si>
  <si>
    <t>5259095986</t>
  </si>
  <si>
    <t>524901001</t>
  </si>
  <si>
    <t>01-01-2020 00:00:00</t>
  </si>
  <si>
    <t>ЗАО "Транссетьком-Волга"</t>
  </si>
  <si>
    <t>5259087632</t>
  </si>
  <si>
    <t>525901001</t>
  </si>
  <si>
    <t>31-12-2019 00:00:00</t>
  </si>
  <si>
    <t>ЗАО "Энерго групп"</t>
  </si>
  <si>
    <t>5258050559</t>
  </si>
  <si>
    <t>525801001</t>
  </si>
  <si>
    <t>МУП "Выксаэнерго"</t>
  </si>
  <si>
    <t>5247015739</t>
  </si>
  <si>
    <t>524701001</t>
  </si>
  <si>
    <t>Нижегородский авиастроительный завод "Сокол" - филиал АО "РСК "МиГ"</t>
  </si>
  <si>
    <t>7714733528</t>
  </si>
  <si>
    <t>525350001</t>
  </si>
  <si>
    <t>ОАО "Эй Джи Си БСЗ"</t>
  </si>
  <si>
    <t>5246002261</t>
  </si>
  <si>
    <t>01-01-2016 00:00:00</t>
  </si>
  <si>
    <t>ООО "ВОЛОДАРСК-ЭНЕРГО"</t>
  </si>
  <si>
    <t>5214011560</t>
  </si>
  <si>
    <t>521401001</t>
  </si>
  <si>
    <t>ООО "Зефс-энерго"</t>
  </si>
  <si>
    <t>5258049909</t>
  </si>
  <si>
    <t>ООО "КСК"</t>
  </si>
  <si>
    <t>5256122751</t>
  </si>
  <si>
    <t>ООО "КСТОВСКИЕ ЭНЕРГОСЕТИ"</t>
  </si>
  <si>
    <t>5261088048</t>
  </si>
  <si>
    <t>01-01-2017 00:00:00</t>
  </si>
  <si>
    <t>ООО "Капролактам-Энерго"</t>
  </si>
  <si>
    <t>5249133382</t>
  </si>
  <si>
    <t>ООО "ЛУКОЙЛ-ЭНЕРГОСЕТИ"</t>
  </si>
  <si>
    <t>5260230051</t>
  </si>
  <si>
    <t>ООО "НИЖПРОМСЕТИ"</t>
  </si>
  <si>
    <t>5262106878</t>
  </si>
  <si>
    <t>526201001</t>
  </si>
  <si>
    <t>ООО "НН-ЭС"</t>
  </si>
  <si>
    <t>5256133337</t>
  </si>
  <si>
    <t>01-01-2019 00:00:00</t>
  </si>
  <si>
    <t>ООО "НЭС"</t>
  </si>
  <si>
    <t>5262291853</t>
  </si>
  <si>
    <t>ООО "НЭСК"</t>
  </si>
  <si>
    <t>5256133344</t>
  </si>
  <si>
    <t>ООО "Нижегородская Электросервисная компания"</t>
  </si>
  <si>
    <t>5262272924</t>
  </si>
  <si>
    <t>ООО "ПСК "ТрансЭнерго"</t>
  </si>
  <si>
    <t>5252024312</t>
  </si>
  <si>
    <t>525201001</t>
  </si>
  <si>
    <t>ООО "Павловоэнерго"</t>
  </si>
  <si>
    <t>5252021872</t>
  </si>
  <si>
    <t>ООО "Профит"</t>
  </si>
  <si>
    <t>5262287335</t>
  </si>
  <si>
    <t>ООО "СТН-Энергосети"</t>
  </si>
  <si>
    <t>5260283448</t>
  </si>
  <si>
    <t>526001001</t>
  </si>
  <si>
    <t>ООО "Синтез Сервис-1"</t>
  </si>
  <si>
    <t>5249076310</t>
  </si>
  <si>
    <t>ООО "Специнвестпроект"</t>
  </si>
  <si>
    <t>5261036875</t>
  </si>
  <si>
    <t>ООО "ЭМКО"</t>
  </si>
  <si>
    <t>5250038447</t>
  </si>
  <si>
    <t>ООО "ЭНЕРГОСЕРВИС"</t>
  </si>
  <si>
    <t>5258057402</t>
  </si>
  <si>
    <t>ООО "Электросети"</t>
  </si>
  <si>
    <t>5256113940</t>
  </si>
  <si>
    <t>ООО "ЭнергоТранспорт"</t>
  </si>
  <si>
    <t>5260309632</t>
  </si>
  <si>
    <t>ООО "Энерготранс"</t>
  </si>
  <si>
    <t>5262222176</t>
  </si>
  <si>
    <t>ООО "Этна"</t>
  </si>
  <si>
    <t>5258039097</t>
  </si>
  <si>
    <t>ООО «ЭЛСК НН»</t>
  </si>
  <si>
    <t>5260406322</t>
  </si>
  <si>
    <t>ПАО "ЗАВОД КРАСНЫЙ ЯКОРЬ"</t>
  </si>
  <si>
    <t>5257005049</t>
  </si>
  <si>
    <t>ПАО "ЗМЗ"</t>
  </si>
  <si>
    <t>5248004137</t>
  </si>
  <si>
    <t>524801001</t>
  </si>
  <si>
    <t>ПАО "Завод "Красное Сормово"</t>
  </si>
  <si>
    <t>5263006629</t>
  </si>
  <si>
    <t>526301001</t>
  </si>
  <si>
    <t>ПАО "МРСК Центра и Приволжья" филиал "Нижновэнерго"</t>
  </si>
  <si>
    <t>5260200603</t>
  </si>
  <si>
    <t>526002001</t>
  </si>
  <si>
    <t>ПАО "НИТЕЛ"</t>
  </si>
  <si>
    <t>5261001745</t>
  </si>
  <si>
    <t>ПАО "НМЗ"</t>
  </si>
  <si>
    <t>5259008768</t>
  </si>
  <si>
    <t>ПАО "ПАВЛОВСКИЙ АВТОБУС"</t>
  </si>
  <si>
    <t>5252000350</t>
  </si>
  <si>
    <t>ФКП "Завод имени Я.М. Свердлова"</t>
  </si>
  <si>
    <t>5249002485</t>
  </si>
  <si>
    <t>филиал "Приволжский" ОАО "ОЭК"</t>
  </si>
  <si>
    <t>7810258843</t>
  </si>
  <si>
    <t>526043001</t>
  </si>
  <si>
    <t>01-01-2018 00:00:00</t>
  </si>
  <si>
    <t/>
  </si>
  <si>
    <t>606000, Нижегородская обл, г.Дзержинск, Восточный промрайон Синтез, Восточное шоссе, здание 1</t>
  </si>
  <si>
    <t>Слепов Сергей Иванович</t>
  </si>
  <si>
    <t>(8313) 272-055</t>
  </si>
  <si>
    <t>Симакова Галина Георгиевна</t>
  </si>
  <si>
    <t>Трофимов Максим Вячеславович</t>
  </si>
  <si>
    <t>Главный Инженер</t>
  </si>
  <si>
    <t>tmv@sintez.nnov.ru</t>
  </si>
  <si>
    <t>882</t>
  </si>
  <si>
    <t>О</t>
  </si>
  <si>
    <t>ОАО "Авиабор"</t>
  </si>
  <si>
    <t>ООО "Промсервис"</t>
  </si>
  <si>
    <t>ООО ПКФ "Оргхимпром"</t>
  </si>
  <si>
    <t>ООО "Соболь"</t>
  </si>
  <si>
    <t>ООО "Ареал-Медикал"</t>
  </si>
  <si>
    <t>ООО "Завод Органических продуктов"</t>
  </si>
  <si>
    <t>ООО "Роскомстрой"</t>
  </si>
  <si>
    <t>ООО ПКФ "БАКСС"</t>
  </si>
  <si>
    <t>ОАО "Вымпелком"</t>
  </si>
  <si>
    <t>ООО "Полимир-НН"</t>
  </si>
  <si>
    <t>ООО "Велон"</t>
  </si>
  <si>
    <t>ООО "Нижегородский Фумигационный Отряд"</t>
  </si>
  <si>
    <t>ООО "Зелёные технологии"</t>
  </si>
  <si>
    <t>ООО "СпецМашСервис"</t>
  </si>
  <si>
    <t>ООО ТПК "ВК-Технология НН"</t>
  </si>
  <si>
    <t>ООО СКЗ "Заря"</t>
  </si>
  <si>
    <t>ООО "Гидравлик"</t>
  </si>
  <si>
    <t>ЗАО "Альянс-Инвест"</t>
  </si>
  <si>
    <t>ООО "НафтаХим"</t>
  </si>
  <si>
    <t>ООО "Синтез ПКЖ"</t>
  </si>
  <si>
    <t>ООО "Парк"</t>
  </si>
  <si>
    <t>ООО ФПК "Базис"</t>
  </si>
  <si>
    <t>ООО "Финист-НН"</t>
  </si>
  <si>
    <t>ООО "Синтез Энерго"</t>
  </si>
  <si>
    <t>ИП Малаховская М.А.</t>
  </si>
  <si>
    <t>ООО "ОПО-2"</t>
  </si>
  <si>
    <t>ООО "Синтез ПВ"</t>
  </si>
  <si>
    <t>ОАО "Синтез"</t>
  </si>
  <si>
    <t>ООО "Техпром"</t>
  </si>
  <si>
    <t>ООО "АскоХим-Пласт"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</si>
</sst>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70" x14ac:knownFonts="1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sz val="9"/>
      <color indexed="9"/>
      <name val="Arial Cyr"/>
      <charset val="204"/>
    </font>
    <font>
      <sz val="9"/>
      <name val="Arial Cyr"/>
      <charset val="204"/>
    </font>
    <font>
      <sz val="10"/>
      <name val="Arial Cyr"/>
    </font>
    <font>
      <b/>
      <u/>
      <sz val="11"/>
      <color indexed="12"/>
      <name val="Arial"/>
      <family val="2"/>
      <charset val="204"/>
    </font>
    <font>
      <sz val="9"/>
      <color indexed="12"/>
      <name val="Tahoma"/>
      <family val="2"/>
      <charset val="204"/>
    </font>
    <font>
      <b/>
      <sz val="9"/>
      <color indexed="12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sz val="10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1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b/>
      <sz val="10"/>
      <color indexed="8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62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9"/>
      <color indexed="2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Verdana"/>
      <family val="2"/>
      <charset val="204"/>
    </font>
    <font>
      <b/>
      <sz val="14"/>
      <name val="Franklin Gothic Medium"/>
      <family val="2"/>
      <charset val="204"/>
    </font>
    <font>
      <sz val="11"/>
      <color indexed="22"/>
      <name val="Wingdings 2"/>
      <family val="1"/>
      <charset val="2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 style="thin">
        <color indexed="22"/>
      </bottom>
      <diagonal/>
    </border>
    <border>
      <left/>
      <right style="thin">
        <color indexed="22"/>
      </right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ck">
        <color indexed="22"/>
      </bottom>
      <diagonal/>
    </border>
    <border>
      <left/>
      <right style="thin">
        <color indexed="22"/>
      </right>
      <top style="thin">
        <color indexed="22"/>
      </top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22"/>
      </top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ck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ck">
        <color indexed="22"/>
      </bottom>
      <diagonal/>
    </border>
  </borders>
  <cellStyleXfs count="111">
    <xf numFmtId="49" fontId="0" fillId="0" borderId="0" applyBorder="0">
      <alignment vertical="top"/>
    </xf>
    <xf numFmtId="0" fontId="3" fillId="0" borderId="0"/>
    <xf numFmtId="165" fontId="3" fillId="0" borderId="0"/>
    <xf numFmtId="0" fontId="48" fillId="0" borderId="0"/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0" fontId="38" fillId="0" borderId="1" applyNumberFormat="0" applyAlignment="0">
      <protection locked="0"/>
    </xf>
    <xf numFmtId="164" fontId="4" fillId="0" borderId="0" applyFont="0" applyFill="0" applyBorder="0" applyAlignment="0" applyProtection="0"/>
    <xf numFmtId="167" fontId="6" fillId="2" borderId="0">
      <protection locked="0"/>
    </xf>
    <xf numFmtId="0" fontId="15" fillId="0" borderId="0" applyFill="0" applyBorder="0" applyProtection="0">
      <alignment vertical="center"/>
    </xf>
    <xf numFmtId="168" fontId="6" fillId="2" borderId="0">
      <protection locked="0"/>
    </xf>
    <xf numFmtId="166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0" fillId="4" borderId="2" applyNumberFormat="0">
      <alignment horizontal="center" vertical="center"/>
    </xf>
    <xf numFmtId="0" fontId="14" fillId="5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0" fontId="44" fillId="6" borderId="0" applyNumberFormat="0" applyBorder="0" applyAlignment="0">
      <alignment horizontal="left" vertical="center"/>
    </xf>
    <xf numFmtId="49" fontId="6" fillId="6" borderId="0" applyBorder="0">
      <alignment vertical="top"/>
    </xf>
    <xf numFmtId="49" fontId="6" fillId="0" borderId="0" applyBorder="0">
      <alignment vertical="top"/>
    </xf>
    <xf numFmtId="0" fontId="2" fillId="0" borderId="0"/>
    <xf numFmtId="0" fontId="30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6" fillId="0" borderId="0">
      <alignment horizontal="left" vertical="center"/>
    </xf>
    <xf numFmtId="0" fontId="30" fillId="0" borderId="0"/>
    <xf numFmtId="0" fontId="2" fillId="0" borderId="0"/>
    <xf numFmtId="0" fontId="19" fillId="0" borderId="0"/>
    <xf numFmtId="0" fontId="2" fillId="0" borderId="0"/>
    <xf numFmtId="0" fontId="51" fillId="0" borderId="0" applyNumberFormat="0" applyFill="0" applyBorder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4" fillId="0" borderId="32" applyNumberFormat="0" applyFill="0" applyAlignment="0" applyProtection="0"/>
    <xf numFmtId="0" fontId="54" fillId="0" borderId="0" applyNumberFormat="0" applyFill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33" applyNumberFormat="0" applyAlignment="0" applyProtection="0"/>
    <xf numFmtId="0" fontId="59" fillId="17" borderId="34" applyNumberFormat="0" applyAlignment="0" applyProtection="0"/>
    <xf numFmtId="0" fontId="60" fillId="0" borderId="35" applyNumberFormat="0" applyFill="0" applyAlignment="0" applyProtection="0"/>
    <xf numFmtId="0" fontId="61" fillId="18" borderId="36" applyNumberFormat="0" applyAlignment="0" applyProtection="0"/>
    <xf numFmtId="0" fontId="62" fillId="0" borderId="0" applyNumberFormat="0" applyFill="0" applyBorder="0" applyAlignment="0" applyProtection="0"/>
    <xf numFmtId="0" fontId="6" fillId="19" borderId="37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38" applyNumberFormat="0" applyFill="0" applyAlignment="0" applyProtection="0"/>
    <xf numFmtId="0" fontId="65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5" fillId="43" borderId="0" applyNumberFormat="0" applyBorder="0" applyAlignment="0" applyProtection="0"/>
    <xf numFmtId="0" fontId="2" fillId="0" borderId="0"/>
    <xf numFmtId="49" fontId="6" fillId="0" borderId="0" applyBorder="0">
      <alignment vertical="top"/>
    </xf>
    <xf numFmtId="49" fontId="45" fillId="8" borderId="0" applyBorder="0">
      <alignment vertical="top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0" borderId="0"/>
    <xf numFmtId="0" fontId="1" fillId="0" borderId="0"/>
    <xf numFmtId="0" fontId="68" fillId="0" borderId="0" applyBorder="0">
      <alignment horizontal="center" vertical="center" wrapText="1"/>
    </xf>
    <xf numFmtId="0" fontId="8" fillId="0" borderId="48" applyBorder="0">
      <alignment horizontal="center" vertical="center" wrapText="1"/>
    </xf>
    <xf numFmtId="4" fontId="6" fillId="2" borderId="3" applyBorder="0">
      <alignment horizontal="right"/>
    </xf>
    <xf numFmtId="49" fontId="6" fillId="0" borderId="0" applyBorder="0">
      <alignment vertical="top"/>
    </xf>
    <xf numFmtId="0" fontId="19" fillId="0" borderId="0"/>
    <xf numFmtId="0" fontId="2" fillId="0" borderId="0"/>
    <xf numFmtId="0" fontId="6" fillId="0" borderId="0">
      <alignment horizontal="left" vertical="center"/>
    </xf>
    <xf numFmtId="0" fontId="6" fillId="0" borderId="0">
      <alignment horizontal="left" vertical="center"/>
    </xf>
    <xf numFmtId="0" fontId="3" fillId="0" borderId="0"/>
    <xf numFmtId="4" fontId="6" fillId="7" borderId="0" applyBorder="0">
      <alignment horizontal="right"/>
    </xf>
    <xf numFmtId="4" fontId="6" fillId="7" borderId="49" applyBorder="0">
      <alignment horizontal="right"/>
    </xf>
    <xf numFmtId="4" fontId="6" fillId="7" borderId="3" applyFont="0" applyBorder="0">
      <alignment horizontal="right"/>
    </xf>
  </cellStyleXfs>
  <cellXfs count="313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7" borderId="3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3" fillId="0" borderId="0" xfId="0" applyNumberFormat="1" applyFon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0" fontId="11" fillId="0" borderId="0" xfId="42" applyFont="1" applyAlignment="1" applyProtection="1">
      <alignment horizontal="center" vertical="center" wrapText="1"/>
    </xf>
    <xf numFmtId="0" fontId="6" fillId="0" borderId="0" xfId="42" applyFont="1" applyAlignment="1" applyProtection="1">
      <alignment vertical="center" wrapText="1"/>
    </xf>
    <xf numFmtId="0" fontId="6" fillId="0" borderId="0" xfId="42" applyFont="1" applyAlignment="1" applyProtection="1">
      <alignment horizontal="left" vertical="center" wrapText="1"/>
    </xf>
    <xf numFmtId="0" fontId="6" fillId="0" borderId="0" xfId="42" applyFont="1" applyProtection="1"/>
    <xf numFmtId="0" fontId="6" fillId="8" borderId="0" xfId="42" applyFont="1" applyFill="1" applyBorder="1" applyProtection="1"/>
    <xf numFmtId="49" fontId="6" fillId="2" borderId="5" xfId="4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2" applyFont="1"/>
    <xf numFmtId="0" fontId="22" fillId="0" borderId="0" xfId="42" applyFont="1"/>
    <xf numFmtId="49" fontId="0" fillId="0" borderId="0" xfId="0">
      <alignment vertical="top"/>
    </xf>
    <xf numFmtId="49" fontId="6" fillId="0" borderId="0" xfId="41" applyFont="1" applyProtection="1">
      <alignment vertical="top"/>
    </xf>
    <xf numFmtId="49" fontId="6" fillId="0" borderId="0" xfId="41" applyProtection="1">
      <alignment vertical="top"/>
    </xf>
    <xf numFmtId="0" fontId="11" fillId="0" borderId="0" xfId="44" applyNumberFormat="1" applyFont="1" applyFill="1" applyAlignment="1" applyProtection="1">
      <alignment vertical="center" wrapText="1"/>
    </xf>
    <xf numFmtId="0" fontId="11" fillId="0" borderId="0" xfId="44" applyFont="1" applyFill="1" applyAlignment="1" applyProtection="1">
      <alignment horizontal="left" vertical="center" wrapText="1"/>
    </xf>
    <xf numFmtId="0" fontId="11" fillId="0" borderId="0" xfId="44" applyFont="1" applyAlignment="1" applyProtection="1">
      <alignment vertical="center" wrapText="1"/>
    </xf>
    <xf numFmtId="0" fontId="11" fillId="0" borderId="0" xfId="44" applyFont="1" applyAlignment="1" applyProtection="1">
      <alignment horizontal="center" vertical="center" wrapText="1"/>
    </xf>
    <xf numFmtId="0" fontId="11" fillId="0" borderId="0" xfId="44" applyFont="1" applyFill="1" applyAlignment="1" applyProtection="1">
      <alignment vertical="center" wrapText="1"/>
    </xf>
    <xf numFmtId="0" fontId="21" fillId="0" borderId="0" xfId="44" applyFont="1" applyAlignment="1" applyProtection="1">
      <alignment vertical="center" wrapText="1"/>
    </xf>
    <xf numFmtId="0" fontId="6" fillId="8" borderId="0" xfId="44" applyFont="1" applyFill="1" applyBorder="1" applyAlignment="1" applyProtection="1">
      <alignment vertical="center" wrapText="1"/>
    </xf>
    <xf numFmtId="0" fontId="6" fillId="0" borderId="0" xfId="44" applyFont="1" applyBorder="1" applyAlignment="1" applyProtection="1">
      <alignment vertical="center" wrapText="1"/>
    </xf>
    <xf numFmtId="0" fontId="6" fillId="0" borderId="0" xfId="44" applyFont="1" applyAlignment="1" applyProtection="1">
      <alignment horizontal="center" vertical="center" wrapText="1"/>
    </xf>
    <xf numFmtId="0" fontId="6" fillId="0" borderId="0" xfId="44" applyFont="1" applyAlignment="1" applyProtection="1">
      <alignment vertical="center" wrapText="1"/>
    </xf>
    <xf numFmtId="0" fontId="23" fillId="8" borderId="0" xfId="44" applyFont="1" applyFill="1" applyBorder="1" applyAlignment="1" applyProtection="1">
      <alignment vertical="center" wrapText="1"/>
    </xf>
    <xf numFmtId="0" fontId="8" fillId="8" borderId="0" xfId="44" applyFont="1" applyFill="1" applyBorder="1" applyAlignment="1" applyProtection="1">
      <alignment vertical="center" wrapText="1"/>
    </xf>
    <xf numFmtId="0" fontId="6" fillId="8" borderId="0" xfId="44" applyFont="1" applyFill="1" applyBorder="1" applyAlignment="1" applyProtection="1">
      <alignment horizontal="right" vertical="center" wrapText="1" indent="1"/>
    </xf>
    <xf numFmtId="14" fontId="11" fillId="8" borderId="0" xfId="44" applyNumberFormat="1" applyFont="1" applyFill="1" applyBorder="1" applyAlignment="1" applyProtection="1">
      <alignment horizontal="center" vertical="center" wrapText="1"/>
    </xf>
    <xf numFmtId="0" fontId="11" fillId="8" borderId="0" xfId="44" applyNumberFormat="1" applyFont="1" applyFill="1" applyBorder="1" applyAlignment="1" applyProtection="1">
      <alignment horizontal="center" vertical="center" wrapText="1"/>
    </xf>
    <xf numFmtId="0" fontId="6" fillId="8" borderId="0" xfId="44" applyFont="1" applyFill="1" applyBorder="1" applyAlignment="1" applyProtection="1">
      <alignment horizontal="center" vertical="center" wrapText="1"/>
    </xf>
    <xf numFmtId="0" fontId="21" fillId="0" borderId="0" xfId="44" applyFont="1" applyAlignment="1" applyProtection="1">
      <alignment horizontal="center" vertical="center" wrapText="1"/>
    </xf>
    <xf numFmtId="0" fontId="25" fillId="8" borderId="0" xfId="44" applyNumberFormat="1" applyFont="1" applyFill="1" applyBorder="1" applyAlignment="1" applyProtection="1">
      <alignment horizontal="center" vertical="center" wrapText="1"/>
    </xf>
    <xf numFmtId="0" fontId="6" fillId="8" borderId="0" xfId="44" applyNumberFormat="1" applyFont="1" applyFill="1" applyBorder="1" applyAlignment="1" applyProtection="1">
      <alignment horizontal="right" vertical="center" wrapText="1" indent="1"/>
    </xf>
    <xf numFmtId="0" fontId="6" fillId="0" borderId="0" xfId="44" applyFont="1" applyFill="1" applyAlignment="1" applyProtection="1">
      <alignment vertical="center"/>
    </xf>
    <xf numFmtId="49" fontId="6" fillId="8" borderId="0" xfId="44" applyNumberFormat="1" applyFont="1" applyFill="1" applyBorder="1" applyAlignment="1" applyProtection="1">
      <alignment horizontal="right" vertical="center" wrapText="1" indent="1"/>
    </xf>
    <xf numFmtId="0" fontId="11" fillId="0" borderId="0" xfId="44" applyFont="1" applyFill="1" applyBorder="1" applyAlignment="1" applyProtection="1">
      <alignment vertical="center" wrapText="1"/>
    </xf>
    <xf numFmtId="49" fontId="11" fillId="0" borderId="0" xfId="44" applyNumberFormat="1" applyFont="1" applyFill="1" applyBorder="1" applyAlignment="1" applyProtection="1">
      <alignment horizontal="left" vertical="center" wrapText="1"/>
    </xf>
    <xf numFmtId="49" fontId="23" fillId="8" borderId="0" xfId="44" applyNumberFormat="1" applyFont="1" applyFill="1" applyBorder="1" applyAlignment="1" applyProtection="1">
      <alignment horizontal="center" vertical="center" wrapText="1"/>
    </xf>
    <xf numFmtId="0" fontId="26" fillId="0" borderId="0" xfId="44" applyFont="1" applyAlignment="1" applyProtection="1">
      <alignment vertical="center" wrapText="1"/>
    </xf>
    <xf numFmtId="49" fontId="8" fillId="7" borderId="3" xfId="0" applyNumberFormat="1" applyFont="1" applyFill="1" applyBorder="1" applyAlignment="1" applyProtection="1">
      <alignment horizontal="center" vertical="center" wrapText="1"/>
    </xf>
    <xf numFmtId="0" fontId="6" fillId="0" borderId="0" xfId="46" applyNumberFormat="1" applyFont="1" applyProtection="1"/>
    <xf numFmtId="49" fontId="0" fillId="11" borderId="0" xfId="0" applyFill="1" applyProtection="1">
      <alignment vertical="top"/>
    </xf>
    <xf numFmtId="0" fontId="28" fillId="0" borderId="0" xfId="39" applyFont="1" applyProtection="1"/>
    <xf numFmtId="0" fontId="29" fillId="0" borderId="0" xfId="39" applyFont="1" applyProtection="1"/>
    <xf numFmtId="49" fontId="28" fillId="0" borderId="0" xfId="39" applyNumberFormat="1" applyFont="1" applyProtection="1"/>
    <xf numFmtId="49" fontId="28" fillId="0" borderId="0" xfId="39" applyNumberFormat="1" applyFont="1" applyFill="1" applyAlignment="1" applyProtection="1">
      <alignment horizontal="left"/>
    </xf>
    <xf numFmtId="49" fontId="28" fillId="0" borderId="0" xfId="39" applyNumberFormat="1" applyFont="1" applyFill="1" applyProtection="1"/>
    <xf numFmtId="49" fontId="11" fillId="0" borderId="0" xfId="39" applyNumberFormat="1" applyFont="1" applyFill="1" applyProtection="1"/>
    <xf numFmtId="2" fontId="11" fillId="0" borderId="0" xfId="39" applyNumberFormat="1" applyFont="1" applyFill="1" applyProtection="1"/>
    <xf numFmtId="0" fontId="11" fillId="0" borderId="0" xfId="39" applyFont="1" applyFill="1" applyProtection="1"/>
    <xf numFmtId="0" fontId="28" fillId="0" borderId="0" xfId="39" applyFont="1" applyFill="1" applyAlignment="1" applyProtection="1">
      <alignment horizontal="right"/>
    </xf>
    <xf numFmtId="0" fontId="11" fillId="0" borderId="0" xfId="39" applyFont="1" applyFill="1" applyAlignment="1" applyProtection="1">
      <alignment horizontal="right"/>
    </xf>
    <xf numFmtId="0" fontId="28" fillId="0" borderId="0" xfId="39" applyFont="1" applyFill="1" applyProtection="1"/>
    <xf numFmtId="1" fontId="11" fillId="0" borderId="0" xfId="39" applyNumberFormat="1" applyFont="1" applyFill="1" applyAlignment="1" applyProtection="1">
      <alignment horizontal="left"/>
    </xf>
    <xf numFmtId="1" fontId="11" fillId="0" borderId="0" xfId="39" applyNumberFormat="1" applyFont="1" applyFill="1" applyProtection="1"/>
    <xf numFmtId="1" fontId="11" fillId="0" borderId="0" xfId="39" applyNumberFormat="1" applyFont="1" applyFill="1" applyAlignment="1" applyProtection="1">
      <alignment horizontal="center" vertical="center" wrapText="1"/>
    </xf>
    <xf numFmtId="1" fontId="11" fillId="0" borderId="0" xfId="39" applyNumberFormat="1" applyFont="1" applyFill="1" applyAlignment="1" applyProtection="1">
      <alignment horizontal="right"/>
    </xf>
    <xf numFmtId="0" fontId="11" fillId="0" borderId="0" xfId="39" applyNumberFormat="1" applyFont="1" applyFill="1" applyAlignment="1" applyProtection="1">
      <alignment horizontal="right"/>
    </xf>
    <xf numFmtId="0" fontId="11" fillId="0" borderId="0" xfId="39" applyFont="1" applyFill="1" applyAlignment="1" applyProtection="1">
      <alignment horizontal="right" vertical="center" wrapText="1"/>
    </xf>
    <xf numFmtId="0" fontId="11" fillId="0" borderId="0" xfId="39" applyNumberFormat="1" applyFont="1" applyAlignment="1" applyProtection="1">
      <alignment horizontal="left"/>
    </xf>
    <xf numFmtId="0" fontId="11" fillId="0" borderId="0" xfId="39" applyFont="1" applyProtection="1"/>
    <xf numFmtId="0" fontId="32" fillId="0" borderId="0" xfId="39" applyFont="1" applyProtection="1"/>
    <xf numFmtId="0" fontId="6" fillId="0" borderId="0" xfId="39" applyFont="1" applyAlignment="1" applyProtection="1">
      <alignment horizontal="center" vertical="center" wrapText="1"/>
    </xf>
    <xf numFmtId="0" fontId="6" fillId="0" borderId="0" xfId="39" applyFont="1" applyProtection="1"/>
    <xf numFmtId="0" fontId="11" fillId="0" borderId="0" xfId="39" applyFont="1" applyAlignment="1" applyProtection="1">
      <alignment horizontal="left"/>
    </xf>
    <xf numFmtId="0" fontId="20" fillId="0" borderId="0" xfId="39" applyFont="1" applyAlignment="1" applyProtection="1">
      <alignment horizontal="left"/>
    </xf>
    <xf numFmtId="0" fontId="20" fillId="0" borderId="0" xfId="39" applyFont="1" applyProtection="1"/>
    <xf numFmtId="0" fontId="33" fillId="0" borderId="0" xfId="39" applyFont="1" applyProtection="1"/>
    <xf numFmtId="0" fontId="8" fillId="0" borderId="0" xfId="39" applyFont="1" applyAlignment="1" applyProtection="1">
      <alignment horizontal="center" vertical="center" wrapText="1"/>
    </xf>
    <xf numFmtId="0" fontId="8" fillId="0" borderId="0" xfId="39" applyFont="1" applyProtection="1"/>
    <xf numFmtId="0" fontId="32" fillId="0" borderId="0" xfId="39" applyFont="1" applyAlignment="1" applyProtection="1">
      <alignment horizontal="centerContinuous" wrapText="1"/>
    </xf>
    <xf numFmtId="0" fontId="6" fillId="0" borderId="0" xfId="39" applyFont="1" applyAlignment="1" applyProtection="1">
      <alignment horizontal="centerContinuous" wrapText="1"/>
    </xf>
    <xf numFmtId="0" fontId="11" fillId="0" borderId="0" xfId="39" applyFont="1" applyFill="1" applyBorder="1" applyAlignment="1" applyProtection="1">
      <alignment horizontal="left"/>
    </xf>
    <xf numFmtId="0" fontId="11" fillId="0" borderId="0" xfId="39" applyFont="1" applyFill="1" applyBorder="1" applyProtection="1"/>
    <xf numFmtId="0" fontId="32" fillId="0" borderId="0" xfId="39" applyFont="1" applyFill="1" applyBorder="1" applyProtection="1"/>
    <xf numFmtId="0" fontId="8" fillId="0" borderId="0" xfId="39" applyFont="1" applyFill="1" applyBorder="1" applyAlignment="1" applyProtection="1">
      <alignment horizontal="center"/>
    </xf>
    <xf numFmtId="0" fontId="6" fillId="0" borderId="0" xfId="39" applyFont="1" applyFill="1" applyBorder="1" applyProtection="1"/>
    <xf numFmtId="0" fontId="6" fillId="0" borderId="0" xfId="39" applyFont="1" applyBorder="1" applyAlignment="1" applyProtection="1">
      <alignment vertical="center" wrapText="1"/>
    </xf>
    <xf numFmtId="0" fontId="6" fillId="0" borderId="0" xfId="39" applyFont="1" applyAlignment="1" applyProtection="1">
      <alignment horizontal="left" vertical="center" wrapText="1"/>
    </xf>
    <xf numFmtId="0" fontId="6" fillId="0" borderId="0" xfId="39" applyFont="1" applyBorder="1" applyAlignment="1" applyProtection="1">
      <alignment vertical="top" wrapText="1"/>
    </xf>
    <xf numFmtId="0" fontId="6" fillId="0" borderId="0" xfId="39" applyFont="1" applyFill="1" applyBorder="1" applyAlignment="1" applyProtection="1">
      <alignment horizontal="center" vertical="top" wrapText="1"/>
    </xf>
    <xf numFmtId="0" fontId="6" fillId="0" borderId="0" xfId="39" applyFont="1" applyBorder="1" applyProtection="1"/>
    <xf numFmtId="0" fontId="28" fillId="0" borderId="0" xfId="39" applyFont="1" applyAlignment="1" applyProtection="1">
      <alignment horizontal="left"/>
    </xf>
    <xf numFmtId="0" fontId="8" fillId="0" borderId="0" xfId="39" applyFont="1" applyAlignment="1" applyProtection="1">
      <alignment horizontal="left" vertical="center" wrapText="1"/>
    </xf>
    <xf numFmtId="0" fontId="8" fillId="0" borderId="0" xfId="39" applyFont="1" applyFill="1" applyBorder="1" applyAlignment="1" applyProtection="1">
      <alignment horizontal="center" vertical="top" wrapText="1"/>
    </xf>
    <xf numFmtId="49" fontId="11" fillId="0" borderId="0" xfId="39" applyNumberFormat="1" applyFont="1" applyAlignment="1" applyProtection="1">
      <alignment horizontal="left"/>
    </xf>
    <xf numFmtId="49" fontId="11" fillId="0" borderId="0" xfId="39" applyNumberFormat="1" applyFont="1" applyProtection="1"/>
    <xf numFmtId="0" fontId="11" fillId="0" borderId="0" xfId="39" applyFont="1" applyAlignment="1" applyProtection="1">
      <alignment horizontal="right"/>
    </xf>
    <xf numFmtId="1" fontId="11" fillId="0" borderId="0" xfId="39" applyNumberFormat="1" applyFont="1" applyAlignment="1" applyProtection="1">
      <alignment horizontal="left"/>
    </xf>
    <xf numFmtId="1" fontId="11" fillId="0" borderId="0" xfId="39" applyNumberFormat="1" applyFont="1" applyProtection="1"/>
    <xf numFmtId="1" fontId="11" fillId="0" borderId="0" xfId="39" applyNumberFormat="1" applyFont="1" applyAlignment="1" applyProtection="1">
      <alignment horizontal="right"/>
    </xf>
    <xf numFmtId="0" fontId="11" fillId="0" borderId="0" xfId="39" applyNumberFormat="1" applyFont="1" applyAlignment="1" applyProtection="1">
      <alignment horizontal="right"/>
    </xf>
    <xf numFmtId="49" fontId="28" fillId="0" borderId="0" xfId="39" applyNumberFormat="1" applyFont="1" applyAlignment="1" applyProtection="1">
      <alignment horizontal="left"/>
    </xf>
    <xf numFmtId="0" fontId="28" fillId="0" borderId="0" xfId="39" applyFont="1" applyAlignment="1" applyProtection="1">
      <alignment horizontal="right"/>
    </xf>
    <xf numFmtId="0" fontId="6" fillId="0" borderId="0" xfId="46" applyNumberFormat="1" applyFont="1" applyFill="1" applyBorder="1" applyProtection="1"/>
    <xf numFmtId="2" fontId="6" fillId="0" borderId="0" xfId="39" applyNumberFormat="1" applyFont="1" applyFill="1" applyBorder="1" applyAlignment="1" applyProtection="1">
      <alignment horizontal="center"/>
    </xf>
    <xf numFmtId="0" fontId="6" fillId="0" borderId="0" xfId="46" applyNumberFormat="1" applyFont="1" applyFill="1" applyProtection="1"/>
    <xf numFmtId="0" fontId="18" fillId="0" borderId="0" xfId="39" applyFont="1" applyFill="1" applyBorder="1" applyAlignment="1" applyProtection="1">
      <alignment horizontal="center" vertical="center" wrapText="1"/>
    </xf>
    <xf numFmtId="0" fontId="8" fillId="12" borderId="6" xfId="39" applyFont="1" applyFill="1" applyBorder="1" applyAlignment="1" applyProtection="1">
      <alignment horizontal="center" vertical="center" wrapText="1"/>
    </xf>
    <xf numFmtId="0" fontId="6" fillId="0" borderId="6" xfId="39" applyFont="1" applyBorder="1" applyAlignment="1" applyProtection="1">
      <alignment horizontal="center" vertical="center" wrapText="1"/>
    </xf>
    <xf numFmtId="0" fontId="6" fillId="0" borderId="6" xfId="39" applyFont="1" applyFill="1" applyBorder="1" applyAlignment="1" applyProtection="1">
      <alignment vertical="center" wrapText="1"/>
    </xf>
    <xf numFmtId="0" fontId="6" fillId="0" borderId="6" xfId="39" applyFont="1" applyFill="1" applyBorder="1" applyAlignment="1" applyProtection="1">
      <alignment horizontal="left" vertical="center" wrapText="1" indent="1"/>
    </xf>
    <xf numFmtId="0" fontId="6" fillId="0" borderId="6" xfId="39" applyFont="1" applyBorder="1" applyAlignment="1" applyProtection="1">
      <alignment vertical="center" wrapText="1"/>
    </xf>
    <xf numFmtId="0" fontId="6" fillId="0" borderId="6" xfId="39" applyFont="1" applyBorder="1" applyAlignment="1" applyProtection="1">
      <alignment horizontal="center" vertical="center"/>
    </xf>
    <xf numFmtId="0" fontId="6" fillId="0" borderId="6" xfId="39" applyFont="1" applyBorder="1" applyAlignment="1" applyProtection="1">
      <alignment horizontal="left" vertical="center" wrapText="1" indent="1"/>
    </xf>
    <xf numFmtId="0" fontId="8" fillId="12" borderId="6" xfId="39" applyFont="1" applyFill="1" applyBorder="1" applyAlignment="1" applyProtection="1">
      <alignment horizontal="center" vertical="center"/>
    </xf>
    <xf numFmtId="49" fontId="8" fillId="11" borderId="0" xfId="0" applyNumberFormat="1" applyFont="1" applyFill="1" applyAlignment="1" applyProtection="1">
      <alignment horizontal="center" vertical="top"/>
    </xf>
    <xf numFmtId="0" fontId="21" fillId="0" borderId="0" xfId="46" applyNumberFormat="1" applyFont="1" applyBorder="1" applyAlignment="1" applyProtection="1">
      <alignment vertical="center"/>
    </xf>
    <xf numFmtId="0" fontId="6" fillId="0" borderId="0" xfId="46" applyNumberFormat="1" applyFont="1" applyBorder="1" applyAlignment="1" applyProtection="1">
      <alignment vertical="center"/>
    </xf>
    <xf numFmtId="0" fontId="8" fillId="0" borderId="6" xfId="39" applyFont="1" applyFill="1" applyBorder="1" applyAlignment="1" applyProtection="1">
      <alignment horizontal="left" vertical="center" wrapText="1"/>
    </xf>
    <xf numFmtId="0" fontId="8" fillId="0" borderId="6" xfId="39" applyFont="1" applyBorder="1" applyAlignment="1" applyProtection="1">
      <alignment horizontal="center" vertical="center"/>
    </xf>
    <xf numFmtId="0" fontId="6" fillId="0" borderId="9" xfId="39" applyFont="1" applyFill="1" applyBorder="1" applyAlignment="1" applyProtection="1">
      <alignment horizontal="left" vertical="center" wrapText="1"/>
    </xf>
    <xf numFmtId="0" fontId="6" fillId="0" borderId="9" xfId="39" applyFont="1" applyBorder="1" applyAlignment="1" applyProtection="1">
      <alignment horizontal="center" vertical="center"/>
    </xf>
    <xf numFmtId="4" fontId="6" fillId="2" borderId="10" xfId="39" applyNumberFormat="1" applyFont="1" applyFill="1" applyBorder="1" applyAlignment="1" applyProtection="1">
      <alignment horizontal="right" vertical="center"/>
      <protection locked="0"/>
    </xf>
    <xf numFmtId="166" fontId="6" fillId="2" borderId="6" xfId="39" applyNumberFormat="1" applyFont="1" applyFill="1" applyBorder="1" applyAlignment="1" applyProtection="1">
      <alignment horizontal="right" vertical="center" wrapText="1"/>
      <protection locked="0"/>
    </xf>
    <xf numFmtId="166" fontId="6" fillId="7" borderId="6" xfId="39" applyNumberFormat="1" applyFont="1" applyFill="1" applyBorder="1" applyAlignment="1" applyProtection="1">
      <alignment horizontal="right" vertical="center" wrapText="1"/>
    </xf>
    <xf numFmtId="166" fontId="6" fillId="7" borderId="6" xfId="39" applyNumberFormat="1" applyFont="1" applyFill="1" applyBorder="1" applyAlignment="1" applyProtection="1">
      <alignment horizontal="right" vertical="center"/>
    </xf>
    <xf numFmtId="166" fontId="6" fillId="2" borderId="6" xfId="39" applyNumberFormat="1" applyFont="1" applyFill="1" applyBorder="1" applyAlignment="1" applyProtection="1">
      <alignment horizontal="right" vertical="center"/>
      <protection locked="0"/>
    </xf>
    <xf numFmtId="166" fontId="8" fillId="12" borderId="6" xfId="45" applyNumberFormat="1" applyFont="1" applyFill="1" applyBorder="1" applyAlignment="1" applyProtection="1">
      <alignment horizontal="center" vertical="center" wrapText="1"/>
    </xf>
    <xf numFmtId="166" fontId="8" fillId="7" borderId="6" xfId="39" applyNumberFormat="1" applyFont="1" applyFill="1" applyBorder="1" applyAlignment="1" applyProtection="1">
      <alignment horizontal="right" vertical="center"/>
    </xf>
    <xf numFmtId="0" fontId="35" fillId="0" borderId="0" xfId="37" applyNumberFormat="1" applyFont="1" applyFill="1" applyAlignment="1" applyProtection="1">
      <alignment wrapText="1"/>
    </xf>
    <xf numFmtId="49" fontId="36" fillId="0" borderId="0" xfId="37" applyFont="1" applyFill="1" applyAlignment="1" applyProtection="1">
      <alignment wrapText="1"/>
    </xf>
    <xf numFmtId="49" fontId="36" fillId="0" borderId="0" xfId="37" applyFont="1" applyFill="1" applyAlignment="1" applyProtection="1">
      <alignment vertical="center" wrapText="1"/>
    </xf>
    <xf numFmtId="49" fontId="37" fillId="0" borderId="0" xfId="37" applyFont="1" applyFill="1" applyAlignment="1" applyProtection="1">
      <alignment wrapText="1"/>
    </xf>
    <xf numFmtId="0" fontId="18" fillId="0" borderId="0" xfId="37" applyNumberFormat="1" applyFont="1" applyFill="1" applyAlignment="1" applyProtection="1">
      <alignment horizontal="left" vertical="center" wrapText="1"/>
    </xf>
    <xf numFmtId="0" fontId="38" fillId="0" borderId="0" xfId="37" applyNumberFormat="1" applyFont="1" applyFill="1" applyAlignment="1" applyProtection="1">
      <alignment vertical="top"/>
    </xf>
    <xf numFmtId="49" fontId="39" fillId="0" borderId="0" xfId="37" applyFont="1" applyFill="1" applyBorder="1" applyAlignment="1" applyProtection="1">
      <alignment wrapText="1"/>
    </xf>
    <xf numFmtId="0" fontId="38" fillId="0" borderId="0" xfId="37" applyNumberFormat="1" applyFont="1" applyFill="1" applyAlignment="1" applyProtection="1">
      <alignment horizontal="left" vertical="top" wrapText="1"/>
    </xf>
    <xf numFmtId="49" fontId="6" fillId="0" borderId="0" xfId="37" applyFont="1" applyFill="1" applyAlignment="1" applyProtection="1">
      <alignment vertical="top" wrapText="1"/>
    </xf>
    <xf numFmtId="49" fontId="36" fillId="0" borderId="0" xfId="37" applyFont="1" applyFill="1" applyBorder="1" applyAlignment="1" applyProtection="1">
      <alignment wrapText="1"/>
    </xf>
    <xf numFmtId="49" fontId="41" fillId="0" borderId="11" xfId="37" applyFont="1" applyFill="1" applyBorder="1" applyAlignment="1" applyProtection="1">
      <alignment wrapText="1"/>
    </xf>
    <xf numFmtId="49" fontId="41" fillId="0" borderId="12" xfId="37" applyFont="1" applyFill="1" applyBorder="1" applyAlignment="1" applyProtection="1">
      <alignment wrapText="1"/>
    </xf>
    <xf numFmtId="49" fontId="41" fillId="0" borderId="0" xfId="37" applyFont="1" applyFill="1" applyBorder="1" applyAlignment="1" applyProtection="1">
      <alignment wrapText="1"/>
    </xf>
    <xf numFmtId="49" fontId="42" fillId="0" borderId="12" xfId="37" applyFont="1" applyFill="1" applyBorder="1" applyAlignment="1" applyProtection="1">
      <alignment vertical="center" wrapText="1"/>
    </xf>
    <xf numFmtId="49" fontId="36" fillId="0" borderId="11" xfId="37" applyFont="1" applyFill="1" applyBorder="1" applyAlignment="1" applyProtection="1">
      <alignment wrapText="1"/>
    </xf>
    <xf numFmtId="49" fontId="43" fillId="0" borderId="12" xfId="37" applyFont="1" applyFill="1" applyBorder="1" applyAlignment="1" applyProtection="1">
      <alignment horizontal="left" vertical="center" wrapText="1"/>
    </xf>
    <xf numFmtId="49" fontId="42" fillId="0" borderId="12" xfId="37" applyFont="1" applyFill="1" applyBorder="1" applyAlignment="1" applyProtection="1">
      <alignment horizontal="center" vertical="center" wrapText="1"/>
    </xf>
    <xf numFmtId="49" fontId="43" fillId="0" borderId="11" xfId="37" applyFont="1" applyFill="1" applyBorder="1" applyAlignment="1" applyProtection="1">
      <alignment horizontal="left" vertical="center" wrapText="1"/>
    </xf>
    <xf numFmtId="49" fontId="43" fillId="0" borderId="0" xfId="37" applyFont="1" applyFill="1" applyBorder="1" applyAlignment="1" applyProtection="1">
      <alignment horizontal="left" vertical="center" wrapText="1"/>
    </xf>
    <xf numFmtId="49" fontId="45" fillId="2" borderId="5" xfId="36" applyNumberFormat="1" applyFont="1" applyFill="1" applyBorder="1" applyAlignment="1" applyProtection="1">
      <alignment horizontal="center" vertical="center" wrapText="1"/>
    </xf>
    <xf numFmtId="49" fontId="41" fillId="8" borderId="0" xfId="37" applyFont="1" applyFill="1" applyBorder="1" applyAlignment="1">
      <alignment wrapText="1"/>
    </xf>
    <xf numFmtId="49" fontId="45" fillId="7" borderId="5" xfId="36" applyNumberFormat="1" applyFont="1" applyFill="1" applyBorder="1" applyAlignment="1" applyProtection="1">
      <alignment horizontal="center" vertical="center" wrapText="1"/>
    </xf>
    <xf numFmtId="49" fontId="45" fillId="9" borderId="5" xfId="36" applyNumberFormat="1" applyFont="1" applyFill="1" applyBorder="1" applyAlignment="1" applyProtection="1">
      <alignment horizontal="center" vertical="center" wrapText="1"/>
    </xf>
    <xf numFmtId="0" fontId="38" fillId="0" borderId="0" xfId="23" applyFont="1" applyFill="1" applyBorder="1" applyAlignment="1" applyProtection="1">
      <alignment horizontal="right" vertical="top" wrapText="1"/>
    </xf>
    <xf numFmtId="0" fontId="38" fillId="0" borderId="0" xfId="23" applyFont="1" applyFill="1" applyBorder="1" applyAlignment="1" applyProtection="1">
      <alignment horizontal="left" vertical="top" wrapText="1"/>
    </xf>
    <xf numFmtId="49" fontId="41" fillId="0" borderId="0" xfId="37" applyFont="1" applyFill="1" applyBorder="1" applyAlignment="1" applyProtection="1">
      <alignment vertical="top" wrapText="1"/>
    </xf>
    <xf numFmtId="0" fontId="45" fillId="0" borderId="0" xfId="37" applyNumberFormat="1" applyFont="1" applyFill="1" applyBorder="1" applyAlignment="1" applyProtection="1">
      <alignment vertical="center" wrapText="1"/>
    </xf>
    <xf numFmtId="0" fontId="45" fillId="0" borderId="0" xfId="37" applyNumberFormat="1" applyFont="1" applyFill="1" applyBorder="1" applyAlignment="1" applyProtection="1">
      <alignment vertical="top" wrapText="1"/>
    </xf>
    <xf numFmtId="49" fontId="12" fillId="0" borderId="0" xfId="32" applyNumberFormat="1" applyFont="1" applyFill="1" applyBorder="1" applyAlignment="1" applyProtection="1">
      <alignment wrapText="1"/>
    </xf>
    <xf numFmtId="49" fontId="12" fillId="0" borderId="0" xfId="32" applyNumberFormat="1" applyFont="1" applyFill="1" applyBorder="1" applyAlignment="1" applyProtection="1">
      <alignment horizontal="left" wrapText="1"/>
    </xf>
    <xf numFmtId="49" fontId="41" fillId="0" borderId="0" xfId="37" applyFont="1" applyFill="1" applyBorder="1" applyAlignment="1" applyProtection="1">
      <alignment horizontal="right" wrapText="1"/>
    </xf>
    <xf numFmtId="49" fontId="36" fillId="0" borderId="13" xfId="37" applyFont="1" applyFill="1" applyBorder="1" applyAlignment="1" applyProtection="1">
      <alignment wrapText="1"/>
    </xf>
    <xf numFmtId="49" fontId="43" fillId="0" borderId="14" xfId="37" applyFont="1" applyFill="1" applyBorder="1" applyAlignment="1" applyProtection="1">
      <alignment horizontal="left" vertical="center" wrapText="1"/>
    </xf>
    <xf numFmtId="49" fontId="43" fillId="0" borderId="13" xfId="37" applyFont="1" applyFill="1" applyBorder="1" applyAlignment="1" applyProtection="1">
      <alignment horizontal="left" vertical="center" wrapText="1"/>
    </xf>
    <xf numFmtId="49" fontId="43" fillId="0" borderId="15" xfId="37" applyFont="1" applyFill="1" applyBorder="1" applyAlignment="1" applyProtection="1">
      <alignment horizontal="left" vertical="center" wrapText="1"/>
    </xf>
    <xf numFmtId="49" fontId="42" fillId="0" borderId="14" xfId="37" applyFont="1" applyFill="1" applyBorder="1" applyAlignment="1" applyProtection="1">
      <alignment vertical="center" wrapText="1"/>
    </xf>
    <xf numFmtId="49" fontId="6" fillId="0" borderId="0" xfId="38" applyNumberFormat="1" applyFont="1" applyProtection="1">
      <alignment vertical="top"/>
    </xf>
    <xf numFmtId="49" fontId="6" fillId="0" borderId="0" xfId="43" applyFont="1" applyAlignment="1" applyProtection="1">
      <alignment vertical="center" wrapText="1"/>
    </xf>
    <xf numFmtId="49" fontId="11" fillId="0" borderId="0" xfId="43" applyFont="1" applyAlignment="1" applyProtection="1">
      <alignment vertical="center"/>
    </xf>
    <xf numFmtId="49" fontId="6" fillId="0" borderId="0" xfId="35" applyFont="1" applyProtection="1">
      <alignment vertical="top"/>
    </xf>
    <xf numFmtId="0" fontId="6" fillId="0" borderId="6" xfId="42" applyFont="1" applyFill="1" applyBorder="1" applyAlignment="1" applyProtection="1">
      <alignment horizontal="center" vertical="center" wrapText="1"/>
    </xf>
    <xf numFmtId="0" fontId="6" fillId="0" borderId="6" xfId="39" applyFont="1" applyFill="1" applyBorder="1" applyAlignment="1" applyProtection="1">
      <alignment horizontal="center" vertical="center" wrapText="1"/>
    </xf>
    <xf numFmtId="0" fontId="6" fillId="0" borderId="6" xfId="39" applyFont="1" applyFill="1" applyBorder="1" applyAlignment="1" applyProtection="1">
      <alignment horizontal="center" vertical="center"/>
    </xf>
    <xf numFmtId="0" fontId="6" fillId="0" borderId="6" xfId="45" applyFont="1" applyFill="1" applyBorder="1" applyAlignment="1" applyProtection="1">
      <alignment horizontal="center" vertical="center" wrapText="1"/>
    </xf>
    <xf numFmtId="0" fontId="50" fillId="8" borderId="0" xfId="39" applyFont="1" applyFill="1" applyBorder="1" applyAlignment="1" applyProtection="1">
      <alignment horizontal="center" vertical="center" wrapText="1"/>
    </xf>
    <xf numFmtId="0" fontId="6" fillId="0" borderId="6" xfId="40" applyFont="1" applyFill="1" applyBorder="1" applyAlignment="1">
      <alignment horizontal="center" vertical="center" wrapText="1"/>
    </xf>
    <xf numFmtId="0" fontId="6" fillId="0" borderId="6" xfId="45" applyFont="1" applyFill="1" applyBorder="1" applyAlignment="1" applyProtection="1">
      <alignment horizontal="center" vertical="center" wrapText="1"/>
      <protection hidden="1"/>
    </xf>
    <xf numFmtId="0" fontId="50" fillId="0" borderId="0" xfId="45" applyFont="1" applyBorder="1" applyAlignment="1" applyProtection="1">
      <alignment horizontal="center" vertical="center" wrapText="1"/>
    </xf>
    <xf numFmtId="0" fontId="6" fillId="0" borderId="6" xfId="46" applyNumberFormat="1" applyFont="1" applyBorder="1" applyAlignment="1" applyProtection="1">
      <alignment horizontal="center" vertical="center" wrapText="1"/>
    </xf>
    <xf numFmtId="0" fontId="6" fillId="0" borderId="6" xfId="46" applyNumberFormat="1" applyFont="1" applyFill="1" applyBorder="1" applyAlignment="1" applyProtection="1">
      <alignment horizontal="center" vertical="center"/>
    </xf>
    <xf numFmtId="0" fontId="41" fillId="0" borderId="0" xfId="37" applyNumberFormat="1" applyFont="1" applyFill="1" applyBorder="1" applyAlignment="1" applyProtection="1">
      <alignment horizontal="justify" vertical="center" wrapText="1"/>
    </xf>
    <xf numFmtId="0" fontId="0" fillId="0" borderId="6" xfId="39" applyFont="1" applyFill="1" applyBorder="1" applyAlignment="1" applyProtection="1">
      <alignment horizontal="left" vertical="center" wrapText="1" indent="1"/>
    </xf>
    <xf numFmtId="0" fontId="0" fillId="0" borderId="6" xfId="39" applyFont="1" applyFill="1" applyBorder="1" applyAlignment="1" applyProtection="1">
      <alignment horizontal="left" vertical="center" wrapText="1" indent="2"/>
    </xf>
    <xf numFmtId="0" fontId="8" fillId="0" borderId="8" xfId="39" applyFont="1" applyFill="1" applyBorder="1" applyAlignment="1" applyProtection="1">
      <alignment horizontal="left" vertical="center" wrapText="1" indent="1"/>
    </xf>
    <xf numFmtId="0" fontId="6" fillId="0" borderId="8" xfId="39" applyFont="1" applyFill="1" applyBorder="1" applyAlignment="1" applyProtection="1">
      <alignment horizontal="left" vertical="center" wrapText="1" indent="1"/>
    </xf>
    <xf numFmtId="0" fontId="0" fillId="0" borderId="9" xfId="39" applyFont="1" applyBorder="1" applyAlignment="1" applyProtection="1">
      <alignment horizontal="center" vertical="center"/>
    </xf>
    <xf numFmtId="49" fontId="8" fillId="11" borderId="0" xfId="0" applyNumberFormat="1" applyFont="1" applyFill="1" applyProtection="1">
      <alignment vertical="top"/>
    </xf>
    <xf numFmtId="3" fontId="6" fillId="7" borderId="0" xfId="0" applyNumberFormat="1" applyFont="1" applyFill="1" applyProtection="1">
      <alignment vertical="top"/>
    </xf>
    <xf numFmtId="49" fontId="6" fillId="0" borderId="0" xfId="0" applyNumberFormat="1" applyFont="1" applyProtection="1">
      <alignment vertical="top"/>
    </xf>
    <xf numFmtId="0" fontId="6" fillId="0" borderId="16" xfId="46" applyNumberFormat="1" applyFont="1" applyFill="1" applyBorder="1" applyProtection="1"/>
    <xf numFmtId="0" fontId="6" fillId="0" borderId="16" xfId="39" applyFont="1" applyFill="1" applyBorder="1" applyAlignment="1" applyProtection="1">
      <alignment horizontal="center" vertical="center" wrapText="1"/>
    </xf>
    <xf numFmtId="0" fontId="6" fillId="0" borderId="16" xfId="39" applyFont="1" applyFill="1" applyBorder="1" applyAlignment="1" applyProtection="1">
      <alignment horizontal="center" vertical="center"/>
    </xf>
    <xf numFmtId="4" fontId="6" fillId="0" borderId="16" xfId="39" applyNumberFormat="1" applyFont="1" applyFill="1" applyBorder="1" applyAlignment="1" applyProtection="1">
      <alignment horizontal="right"/>
    </xf>
    <xf numFmtId="0" fontId="6" fillId="13" borderId="17" xfId="46" applyNumberFormat="1" applyFont="1" applyFill="1" applyBorder="1" applyProtection="1"/>
    <xf numFmtId="0" fontId="27" fillId="13" borderId="18" xfId="34" applyNumberFormat="1" applyFont="1" applyFill="1" applyBorder="1" applyAlignment="1" applyProtection="1">
      <alignment horizontal="center" vertical="top"/>
    </xf>
    <xf numFmtId="0" fontId="12" fillId="13" borderId="18" xfId="34" applyNumberFormat="1" applyFont="1" applyFill="1" applyBorder="1" applyAlignment="1" applyProtection="1">
      <alignment horizontal="center" vertical="top"/>
    </xf>
    <xf numFmtId="0" fontId="12" fillId="13" borderId="19" xfId="34" applyNumberFormat="1" applyFont="1" applyFill="1" applyBorder="1" applyAlignment="1" applyProtection="1">
      <alignment horizontal="center" vertical="top"/>
    </xf>
    <xf numFmtId="0" fontId="6" fillId="0" borderId="20" xfId="46" applyNumberFormat="1" applyFont="1" applyBorder="1" applyProtection="1"/>
    <xf numFmtId="0" fontId="6" fillId="0" borderId="20" xfId="39" applyFont="1" applyBorder="1" applyProtection="1"/>
    <xf numFmtId="4" fontId="6" fillId="2" borderId="6" xfId="39" applyNumberFormat="1" applyFont="1" applyFill="1" applyBorder="1" applyAlignment="1" applyProtection="1">
      <alignment horizontal="right" vertical="center" wrapText="1"/>
      <protection locked="0"/>
    </xf>
    <xf numFmtId="166" fontId="6" fillId="7" borderId="9" xfId="39" applyNumberFormat="1" applyFont="1" applyFill="1" applyBorder="1" applyAlignment="1" applyProtection="1">
      <alignment horizontal="right" vertical="center"/>
    </xf>
    <xf numFmtId="166" fontId="6" fillId="2" borderId="9" xfId="39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Protection="1">
      <alignment vertical="top"/>
    </xf>
    <xf numFmtId="49" fontId="6" fillId="0" borderId="0" xfId="35">
      <alignment vertical="top"/>
    </xf>
    <xf numFmtId="14" fontId="6" fillId="2" borderId="6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4" applyFont="1" applyBorder="1" applyAlignment="1" applyProtection="1">
      <alignment horizontal="right" vertical="center"/>
    </xf>
    <xf numFmtId="0" fontId="6" fillId="8" borderId="39" xfId="44" applyFont="1" applyFill="1" applyBorder="1" applyAlignment="1" applyProtection="1">
      <alignment horizontal="right" vertical="center" wrapText="1" indent="1"/>
    </xf>
    <xf numFmtId="0" fontId="24" fillId="8" borderId="39" xfId="44" applyFont="1" applyFill="1" applyBorder="1" applyAlignment="1" applyProtection="1">
      <alignment horizontal="center" vertical="center" wrapText="1"/>
    </xf>
    <xf numFmtId="0" fontId="8" fillId="8" borderId="22" xfId="44" applyFont="1" applyFill="1" applyBorder="1" applyAlignment="1" applyProtection="1">
      <alignment vertical="center" wrapText="1"/>
    </xf>
    <xf numFmtId="0" fontId="6" fillId="7" borderId="41" xfId="44" applyFont="1" applyFill="1" applyBorder="1" applyAlignment="1" applyProtection="1">
      <alignment horizontal="center" vertical="center"/>
    </xf>
    <xf numFmtId="0" fontId="6" fillId="8" borderId="39" xfId="44" applyNumberFormat="1" applyFont="1" applyFill="1" applyBorder="1" applyAlignment="1" applyProtection="1">
      <alignment horizontal="center" vertical="center" wrapText="1"/>
    </xf>
    <xf numFmtId="0" fontId="6" fillId="8" borderId="22" xfId="44" applyFont="1" applyFill="1" applyBorder="1" applyAlignment="1" applyProtection="1">
      <alignment vertical="center" wrapText="1"/>
    </xf>
    <xf numFmtId="0" fontId="6" fillId="7" borderId="41" xfId="44" applyNumberFormat="1" applyFont="1" applyFill="1" applyBorder="1" applyAlignment="1" applyProtection="1">
      <alignment horizontal="center" vertical="center"/>
    </xf>
    <xf numFmtId="14" fontId="6" fillId="8" borderId="22" xfId="44" applyNumberFormat="1" applyFont="1" applyFill="1" applyBorder="1" applyAlignment="1" applyProtection="1">
      <alignment horizontal="center" vertical="center" wrapText="1"/>
    </xf>
    <xf numFmtId="0" fontId="0" fillId="44" borderId="41" xfId="89" applyNumberFormat="1" applyFont="1" applyFill="1" applyBorder="1" applyAlignment="1" applyProtection="1">
      <alignment horizontal="center" vertical="center" wrapText="1"/>
    </xf>
    <xf numFmtId="49" fontId="6" fillId="7" borderId="41" xfId="44" applyNumberFormat="1" applyFont="1" applyFill="1" applyBorder="1" applyAlignment="1" applyProtection="1">
      <alignment horizontal="center" vertical="center" wrapText="1"/>
    </xf>
    <xf numFmtId="0" fontId="6" fillId="8" borderId="39" xfId="44" applyFont="1" applyFill="1" applyBorder="1" applyAlignment="1" applyProtection="1">
      <alignment horizontal="center" wrapText="1"/>
    </xf>
    <xf numFmtId="0" fontId="6" fillId="8" borderId="22" xfId="44" applyFont="1" applyFill="1" applyBorder="1" applyAlignment="1" applyProtection="1">
      <alignment horizontal="center" vertical="center" wrapText="1"/>
    </xf>
    <xf numFmtId="49" fontId="6" fillId="9" borderId="40" xfId="44" applyNumberFormat="1" applyFont="1" applyFill="1" applyBorder="1" applyAlignment="1" applyProtection="1">
      <alignment horizontal="center" vertical="center" wrapText="1"/>
      <protection locked="0"/>
    </xf>
    <xf numFmtId="49" fontId="6" fillId="9" borderId="41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44" applyFont="1" applyFill="1" applyBorder="1" applyAlignment="1" applyProtection="1">
      <alignment horizontal="right" vertical="center" wrapText="1" indent="1"/>
    </xf>
    <xf numFmtId="49" fontId="6" fillId="0" borderId="0" xfId="90">
      <alignment vertical="top"/>
    </xf>
    <xf numFmtId="49" fontId="45" fillId="0" borderId="0" xfId="91" applyFill="1" applyProtection="1">
      <alignment vertical="top"/>
    </xf>
    <xf numFmtId="14" fontId="6" fillId="8" borderId="0" xfId="44" applyNumberFormat="1" applyFont="1" applyFill="1" applyBorder="1" applyAlignment="1" applyProtection="1">
      <alignment horizontal="center" vertical="center" wrapText="1"/>
    </xf>
    <xf numFmtId="0" fontId="0" fillId="8" borderId="0" xfId="44" applyNumberFormat="1" applyFont="1" applyFill="1" applyBorder="1" applyAlignment="1" applyProtection="1">
      <alignment horizontal="right" vertical="center" wrapText="1" indent="1"/>
    </xf>
    <xf numFmtId="49" fontId="6" fillId="7" borderId="5" xfId="44" applyNumberFormat="1" applyFont="1" applyFill="1" applyBorder="1" applyAlignment="1" applyProtection="1">
      <alignment horizontal="center" vertical="center" wrapText="1"/>
    </xf>
    <xf numFmtId="0" fontId="38" fillId="0" borderId="4" xfId="47" applyFont="1" applyBorder="1" applyAlignment="1">
      <alignment horizontal="center" vertical="center"/>
    </xf>
    <xf numFmtId="0" fontId="6" fillId="12" borderId="27" xfId="39" applyFont="1" applyFill="1" applyBorder="1" applyAlignment="1" applyProtection="1">
      <alignment horizontal="center" vertical="center" wrapText="1"/>
    </xf>
    <xf numFmtId="166" fontId="6" fillId="12" borderId="21" xfId="39" applyNumberFormat="1" applyFont="1" applyFill="1" applyBorder="1" applyAlignment="1" applyProtection="1">
      <alignment horizontal="right" vertical="center" wrapText="1"/>
    </xf>
    <xf numFmtId="166" fontId="6" fillId="12" borderId="27" xfId="39" applyNumberFormat="1" applyFont="1" applyFill="1" applyBorder="1" applyAlignment="1" applyProtection="1">
      <alignment horizontal="right" vertical="center" wrapText="1"/>
    </xf>
    <xf numFmtId="166" fontId="6" fillId="0" borderId="6" xfId="39" applyNumberFormat="1" applyFont="1" applyFill="1" applyBorder="1" applyAlignment="1" applyProtection="1">
      <alignment horizontal="right" vertical="center" wrapText="1"/>
    </xf>
    <xf numFmtId="166" fontId="6" fillId="0" borderId="6" xfId="39" applyNumberFormat="1" applyFont="1" applyFill="1" applyBorder="1" applyAlignment="1" applyProtection="1">
      <alignment horizontal="right" vertical="center"/>
    </xf>
    <xf numFmtId="49" fontId="6" fillId="7" borderId="6" xfId="39" applyNumberFormat="1" applyFont="1" applyFill="1" applyBorder="1" applyAlignment="1" applyProtection="1">
      <alignment horizontal="left" vertical="center" wrapText="1"/>
    </xf>
    <xf numFmtId="0" fontId="6" fillId="0" borderId="0" xfId="39" applyFont="1" applyAlignment="1" applyProtection="1">
      <alignment horizontal="right"/>
    </xf>
    <xf numFmtId="0" fontId="6" fillId="12" borderId="0" xfId="39" applyFont="1" applyFill="1" applyProtection="1"/>
    <xf numFmtId="0" fontId="8" fillId="12" borderId="42" xfId="39" applyFont="1" applyFill="1" applyBorder="1" applyAlignment="1" applyProtection="1">
      <alignment horizontal="center" vertical="center" wrapText="1"/>
    </xf>
    <xf numFmtId="0" fontId="8" fillId="12" borderId="42" xfId="39" applyFont="1" applyFill="1" applyBorder="1" applyAlignment="1" applyProtection="1">
      <alignment horizontal="center"/>
    </xf>
    <xf numFmtId="0" fontId="8" fillId="12" borderId="42" xfId="45" applyFont="1" applyFill="1" applyBorder="1" applyAlignment="1" applyProtection="1">
      <alignment horizontal="center" vertical="center" wrapText="1"/>
    </xf>
    <xf numFmtId="0" fontId="6" fillId="12" borderId="44" xfId="39" applyFont="1" applyFill="1" applyBorder="1" applyProtection="1"/>
    <xf numFmtId="0" fontId="6" fillId="12" borderId="45" xfId="39" applyFont="1" applyFill="1" applyBorder="1" applyAlignment="1" applyProtection="1">
      <alignment horizontal="center" vertical="center" wrapText="1"/>
    </xf>
    <xf numFmtId="166" fontId="6" fillId="12" borderId="45" xfId="39" applyNumberFormat="1" applyFont="1" applyFill="1" applyBorder="1" applyAlignment="1" applyProtection="1">
      <alignment horizontal="right" vertical="center" wrapText="1"/>
    </xf>
    <xf numFmtId="166" fontId="6" fillId="12" borderId="46" xfId="39" applyNumberFormat="1" applyFont="1" applyFill="1" applyBorder="1" applyAlignment="1" applyProtection="1">
      <alignment horizontal="right" vertical="center" wrapText="1"/>
    </xf>
    <xf numFmtId="0" fontId="0" fillId="12" borderId="10" xfId="39" applyFont="1" applyFill="1" applyBorder="1" applyAlignment="1" applyProtection="1">
      <alignment horizontal="left" vertical="center"/>
    </xf>
    <xf numFmtId="0" fontId="0" fillId="12" borderId="43" xfId="39" applyFont="1" applyFill="1" applyBorder="1" applyAlignment="1" applyProtection="1">
      <alignment horizontal="left" vertical="center"/>
    </xf>
    <xf numFmtId="49" fontId="6" fillId="2" borderId="21" xfId="39" applyNumberFormat="1" applyFont="1" applyFill="1" applyBorder="1" applyAlignment="1" applyProtection="1">
      <alignment horizontal="left" vertical="center" wrapText="1"/>
      <protection locked="0"/>
    </xf>
    <xf numFmtId="22" fontId="6" fillId="0" borderId="0" xfId="42" applyNumberFormat="1" applyFont="1" applyAlignment="1" applyProtection="1">
      <alignment horizontal="left" vertical="center" wrapText="1"/>
    </xf>
    <xf numFmtId="0" fontId="11" fillId="0" borderId="0" xfId="39" applyFont="1" applyFill="1" applyAlignment="1" applyProtection="1">
      <alignment horizontal="left"/>
    </xf>
    <xf numFmtId="0" fontId="32" fillId="0" borderId="0" xfId="39" applyFont="1" applyFill="1" applyProtection="1"/>
    <xf numFmtId="49" fontId="0" fillId="0" borderId="6" xfId="39" applyNumberFormat="1" applyFont="1" applyFill="1" applyBorder="1" applyAlignment="1" applyProtection="1">
      <alignment horizontal="center" vertical="center" wrapText="1"/>
    </xf>
    <xf numFmtId="0" fontId="29" fillId="0" borderId="0" xfId="39" applyFont="1" applyFill="1" applyProtection="1"/>
    <xf numFmtId="0" fontId="6" fillId="0" borderId="0" xfId="39" applyFont="1" applyFill="1" applyProtection="1"/>
    <xf numFmtId="0" fontId="8" fillId="0" borderId="8" xfId="39" applyFont="1" applyFill="1" applyBorder="1" applyAlignment="1" applyProtection="1">
      <alignment horizontal="center" vertical="center"/>
    </xf>
    <xf numFmtId="166" fontId="8" fillId="0" borderId="8" xfId="39" applyNumberFormat="1" applyFont="1" applyFill="1" applyBorder="1" applyAlignment="1" applyProtection="1">
      <alignment horizontal="right" vertical="center"/>
    </xf>
    <xf numFmtId="0" fontId="0" fillId="0" borderId="8" xfId="39" applyFont="1" applyFill="1" applyBorder="1" applyAlignment="1" applyProtection="1">
      <alignment horizontal="center" vertical="center"/>
    </xf>
    <xf numFmtId="166" fontId="6" fillId="0" borderId="8" xfId="39" applyNumberFormat="1" applyFont="1" applyFill="1" applyBorder="1" applyAlignment="1" applyProtection="1">
      <alignment horizontal="right" vertical="center"/>
    </xf>
    <xf numFmtId="49" fontId="38" fillId="2" borderId="47" xfId="97" applyNumberFormat="1" applyFont="1" applyFill="1" applyBorder="1" applyAlignment="1" applyProtection="1">
      <alignment horizontal="center" vertical="center" wrapText="1"/>
      <protection locked="0"/>
    </xf>
    <xf numFmtId="0" fontId="6" fillId="10" borderId="7" xfId="42" applyFont="1" applyFill="1" applyBorder="1" applyAlignment="1">
      <alignment horizontal="center" vertical="center"/>
    </xf>
    <xf numFmtId="166" fontId="6" fillId="2" borderId="6" xfId="39" applyNumberFormat="1" applyFont="1" applyFill="1" applyBorder="1" applyAlignment="1" applyProtection="1">
      <alignment horizontal="right" vertical="center"/>
      <protection locked="0"/>
    </xf>
    <xf numFmtId="14" fontId="6" fillId="2" borderId="6" xfId="48" applyNumberFormat="1" applyFont="1" applyFill="1" applyBorder="1" applyAlignment="1" applyProtection="1">
      <alignment horizontal="center" vertical="center" wrapText="1"/>
      <protection locked="0"/>
    </xf>
    <xf numFmtId="49" fontId="0" fillId="2" borderId="6" xfId="39" applyNumberFormat="1" applyFont="1" applyFill="1" applyBorder="1" applyAlignment="1" applyProtection="1">
      <alignment horizontal="right" vertical="center" wrapText="1"/>
      <protection locked="0"/>
    </xf>
    <xf numFmtId="49" fontId="41" fillId="0" borderId="0" xfId="0" applyFont="1" applyFill="1" applyBorder="1" applyAlignment="1" applyProtection="1">
      <alignment horizontal="left" vertical="center" wrapText="1"/>
    </xf>
    <xf numFmtId="49" fontId="0" fillId="0" borderId="0" xfId="0" applyFill="1" applyBorder="1" applyAlignment="1" applyProtection="1">
      <alignment horizontal="right" vertical="center" indent="1"/>
    </xf>
    <xf numFmtId="49" fontId="41" fillId="0" borderId="0" xfId="37" applyFont="1" applyFill="1" applyBorder="1" applyAlignment="1" applyProtection="1">
      <alignment horizontal="left" wrapText="1"/>
    </xf>
    <xf numFmtId="49" fontId="41" fillId="0" borderId="0" xfId="37" applyFont="1" applyFill="1" applyBorder="1" applyAlignment="1" applyProtection="1">
      <alignment horizontal="justify" vertical="justify" wrapText="1"/>
    </xf>
    <xf numFmtId="49" fontId="0" fillId="0" borderId="0" xfId="0" applyFill="1" applyBorder="1" applyAlignment="1" applyProtection="1">
      <alignment horizontal="right" vertical="top" indent="1"/>
    </xf>
    <xf numFmtId="0" fontId="47" fillId="0" borderId="0" xfId="31" applyFont="1" applyAlignment="1" applyProtection="1">
      <alignment horizontal="left" vertical="center"/>
    </xf>
    <xf numFmtId="49" fontId="38" fillId="0" borderId="0" xfId="16" applyNumberFormat="1" applyFont="1" applyFill="1" applyBorder="1" applyAlignment="1" applyProtection="1">
      <alignment horizontal="left" vertical="center" wrapText="1" indent="1"/>
    </xf>
    <xf numFmtId="49" fontId="38" fillId="0" borderId="0" xfId="16" applyNumberFormat="1" applyFill="1" applyBorder="1" applyAlignment="1" applyProtection="1">
      <alignment horizontal="left" vertical="center" wrapText="1" indent="1"/>
    </xf>
    <xf numFmtId="49" fontId="38" fillId="0" borderId="0" xfId="0" applyFont="1" applyFill="1" applyBorder="1" applyAlignment="1" applyProtection="1">
      <alignment horizontal="left" vertical="top" wrapText="1" indent="2"/>
    </xf>
    <xf numFmtId="0" fontId="38" fillId="0" borderId="0" xfId="23" applyFont="1" applyFill="1" applyBorder="1" applyAlignment="1" applyProtection="1">
      <alignment horizontal="left" vertical="top" wrapText="1"/>
    </xf>
    <xf numFmtId="0" fontId="45" fillId="0" borderId="0" xfId="37" applyNumberFormat="1" applyFont="1" applyFill="1" applyBorder="1" applyAlignment="1" applyProtection="1">
      <alignment vertical="center" wrapText="1"/>
    </xf>
    <xf numFmtId="49" fontId="46" fillId="0" borderId="0" xfId="33" applyNumberFormat="1" applyFont="1" applyFill="1" applyBorder="1" applyAlignment="1" applyProtection="1">
      <alignment horizontal="left" vertical="center" wrapText="1"/>
    </xf>
    <xf numFmtId="0" fontId="18" fillId="0" borderId="0" xfId="37" applyNumberFormat="1" applyFont="1" applyFill="1" applyAlignment="1" applyProtection="1">
      <alignment horizontal="left" vertical="center" wrapText="1"/>
    </xf>
    <xf numFmtId="0" fontId="38" fillId="0" borderId="0" xfId="37" applyNumberFormat="1" applyFont="1" applyFill="1" applyAlignment="1" applyProtection="1">
      <alignment horizontal="left" vertical="center"/>
    </xf>
    <xf numFmtId="0" fontId="38" fillId="12" borderId="23" xfId="29" applyNumberFormat="1" applyFont="1" applyFill="1" applyBorder="1" applyAlignment="1">
      <alignment horizontal="center" vertical="center" wrapText="1"/>
    </xf>
    <xf numFmtId="0" fontId="38" fillId="12" borderId="24" xfId="29" applyNumberFormat="1" applyFont="1" applyFill="1" applyBorder="1" applyAlignment="1">
      <alignment horizontal="center" vertical="center" wrapText="1"/>
    </xf>
    <xf numFmtId="0" fontId="38" fillId="12" borderId="25" xfId="29" applyNumberFormat="1" applyFont="1" applyFill="1" applyBorder="1" applyAlignment="1">
      <alignment horizontal="center" vertical="center" wrapText="1"/>
    </xf>
    <xf numFmtId="0" fontId="41" fillId="0" borderId="0" xfId="37" applyNumberFormat="1" applyFont="1" applyFill="1" applyBorder="1" applyAlignment="1" applyProtection="1">
      <alignment horizontal="justify" vertical="top" wrapText="1"/>
    </xf>
    <xf numFmtId="49" fontId="41" fillId="8" borderId="22" xfId="37" applyFont="1" applyFill="1" applyBorder="1" applyAlignment="1">
      <alignment vertical="center" wrapText="1"/>
    </xf>
    <xf numFmtId="49" fontId="41" fillId="8" borderId="0" xfId="37" applyFont="1" applyFill="1" applyBorder="1" applyAlignment="1">
      <alignment vertical="center" wrapText="1"/>
    </xf>
    <xf numFmtId="49" fontId="41" fillId="8" borderId="22" xfId="37" applyFont="1" applyFill="1" applyBorder="1" applyAlignment="1">
      <alignment horizontal="left" vertical="center" wrapText="1"/>
    </xf>
    <xf numFmtId="49" fontId="41" fillId="8" borderId="0" xfId="37" applyFont="1" applyFill="1" applyBorder="1" applyAlignment="1">
      <alignment horizontal="left" vertical="center" wrapText="1"/>
    </xf>
    <xf numFmtId="0" fontId="41" fillId="0" borderId="0" xfId="37" applyNumberFormat="1" applyFont="1" applyFill="1" applyBorder="1" applyAlignment="1" applyProtection="1">
      <alignment horizontal="justify" vertical="center" wrapText="1"/>
    </xf>
    <xf numFmtId="49" fontId="0" fillId="0" borderId="0" xfId="0" applyBorder="1" applyAlignment="1">
      <alignment vertical="center"/>
    </xf>
    <xf numFmtId="0" fontId="38" fillId="0" borderId="39" xfId="47" applyFont="1" applyBorder="1" applyAlignment="1">
      <alignment horizontal="center" vertical="center" wrapText="1"/>
    </xf>
    <xf numFmtId="0" fontId="6" fillId="0" borderId="26" xfId="39" applyFont="1" applyFill="1" applyBorder="1" applyAlignment="1" applyProtection="1">
      <alignment horizontal="center" wrapText="1"/>
    </xf>
    <xf numFmtId="0" fontId="38" fillId="0" borderId="27" xfId="39" applyFont="1" applyFill="1" applyBorder="1" applyAlignment="1" applyProtection="1">
      <alignment horizontal="center" vertical="center" wrapText="1"/>
    </xf>
    <xf numFmtId="0" fontId="8" fillId="0" borderId="0" xfId="39" applyFont="1" applyAlignment="1" applyProtection="1">
      <alignment horizontal="left" vertical="center" wrapText="1"/>
    </xf>
    <xf numFmtId="0" fontId="6" fillId="0" borderId="0" xfId="39" applyFont="1" applyAlignment="1" applyProtection="1">
      <alignment horizontal="left" vertical="center" wrapText="1"/>
    </xf>
    <xf numFmtId="0" fontId="6" fillId="0" borderId="0" xfId="39" applyFont="1" applyBorder="1" applyAlignment="1" applyProtection="1">
      <alignment horizontal="left" vertical="center" wrapText="1"/>
    </xf>
    <xf numFmtId="0" fontId="6" fillId="2" borderId="6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40" applyFont="1" applyFill="1" applyBorder="1" applyAlignment="1">
      <alignment horizontal="center" vertical="center" wrapText="1"/>
    </xf>
    <xf numFmtId="0" fontId="6" fillId="0" borderId="6" xfId="40" applyFont="1" applyFill="1" applyBorder="1" applyAlignment="1">
      <alignment horizontal="center" vertical="center" wrapText="1"/>
    </xf>
    <xf numFmtId="0" fontId="6" fillId="0" borderId="27" xfId="39" applyFont="1" applyFill="1" applyBorder="1" applyAlignment="1" applyProtection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6" xfId="40" applyFont="1" applyFill="1" applyBorder="1" applyAlignment="1">
      <alignment horizontal="center" vertical="center" wrapText="1" shrinkToFit="1"/>
    </xf>
    <xf numFmtId="49" fontId="69" fillId="0" borderId="50" xfId="34" applyNumberFormat="1" applyFont="1" applyBorder="1" applyAlignment="1" applyProtection="1">
      <alignment horizontal="center" vertical="center" wrapText="1"/>
    </xf>
    <xf numFmtId="49" fontId="12" fillId="0" borderId="50" xfId="34" applyNumberFormat="1" applyFont="1" applyBorder="1" applyAlignment="1" applyProtection="1">
      <alignment horizontal="center" vertical="center" wrapText="1"/>
    </xf>
    <xf numFmtId="1" fontId="6" fillId="0" borderId="9" xfId="34" applyNumberFormat="1" applyFont="1" applyBorder="1" applyAlignment="1" applyProtection="1">
      <alignment horizontal="center" vertical="center"/>
    </xf>
    <xf numFmtId="1" fontId="6" fillId="0" borderId="8" xfId="34" applyNumberFormat="1" applyFont="1" applyBorder="1" applyAlignment="1" applyProtection="1">
      <alignment horizontal="center" vertical="center"/>
    </xf>
    <xf numFmtId="49" fontId="6" fillId="9" borderId="51" xfId="46" applyNumberFormat="1" applyFont="1" applyFill="1" applyBorder="1" applyAlignment="1" applyProtection="1">
      <alignment horizontal="left" vertical="center" wrapText="1"/>
      <protection locked="0"/>
    </xf>
    <xf numFmtId="49" fontId="6" fillId="9" borderId="52" xfId="46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34" applyNumberFormat="1" applyFont="1" applyFill="1" applyBorder="1" applyAlignment="1" applyProtection="1">
      <alignment horizontal="center" vertical="center"/>
    </xf>
    <xf numFmtId="0" fontId="8" fillId="12" borderId="10" xfId="46" applyNumberFormat="1" applyFont="1" applyFill="1" applyBorder="1" applyAlignment="1" applyProtection="1">
      <alignment horizontal="center" vertical="center"/>
    </xf>
    <xf numFmtId="0" fontId="8" fillId="12" borderId="21" xfId="46" applyNumberFormat="1" applyFont="1" applyFill="1" applyBorder="1" applyAlignment="1" applyProtection="1">
      <alignment horizontal="center" vertical="center"/>
    </xf>
    <xf numFmtId="0" fontId="8" fillId="12" borderId="28" xfId="46" applyNumberFormat="1" applyFont="1" applyFill="1" applyBorder="1" applyAlignment="1" applyProtection="1">
      <alignment horizontal="center" vertical="center"/>
    </xf>
    <xf numFmtId="0" fontId="8" fillId="12" borderId="29" xfId="46" applyNumberFormat="1" applyFont="1" applyFill="1" applyBorder="1" applyAlignment="1" applyProtection="1">
      <alignment horizontal="center" vertical="center"/>
    </xf>
    <xf numFmtId="49" fontId="12" fillId="0" borderId="0" xfId="34" applyNumberFormat="1" applyFont="1" applyBorder="1" applyAlignment="1" applyProtection="1">
      <alignment horizontal="center" vertical="center"/>
    </xf>
    <xf numFmtId="0" fontId="6" fillId="0" borderId="8" xfId="34" applyNumberFormat="1" applyFont="1" applyBorder="1" applyAlignment="1" applyProtection="1">
      <alignment horizontal="center" vertical="center"/>
    </xf>
    <xf numFmtId="49" fontId="6" fillId="0" borderId="51" xfId="46" applyNumberFormat="1" applyFont="1" applyFill="1" applyBorder="1" applyAlignment="1" applyProtection="1">
      <alignment horizontal="left" vertical="center" wrapText="1"/>
    </xf>
    <xf numFmtId="0" fontId="6" fillId="0" borderId="52" xfId="46" applyNumberFormat="1" applyFont="1" applyFill="1" applyBorder="1" applyAlignment="1" applyProtection="1">
      <alignment horizontal="left" vertical="center" wrapText="1"/>
    </xf>
    <xf numFmtId="0" fontId="6" fillId="0" borderId="6" xfId="39" applyFont="1" applyFill="1" applyBorder="1" applyAlignment="1" applyProtection="1">
      <alignment horizontal="center" vertical="center" wrapText="1"/>
    </xf>
    <xf numFmtId="0" fontId="38" fillId="0" borderId="4" xfId="47" applyFont="1" applyBorder="1" applyAlignment="1">
      <alignment horizontal="center" vertical="center"/>
    </xf>
    <xf numFmtId="0" fontId="6" fillId="0" borderId="9" xfId="34" applyNumberFormat="1" applyFont="1" applyBorder="1" applyAlignment="1" applyProtection="1">
      <alignment horizontal="center" vertical="center"/>
    </xf>
    <xf numFmtId="0" fontId="6" fillId="0" borderId="9" xfId="46" applyNumberFormat="1" applyFont="1" applyFill="1" applyBorder="1" applyAlignment="1" applyProtection="1">
      <alignment horizontal="left" vertical="center" wrapText="1"/>
    </xf>
    <xf numFmtId="0" fontId="6" fillId="0" borderId="8" xfId="46" applyNumberFormat="1" applyFont="1" applyFill="1" applyBorder="1" applyAlignment="1" applyProtection="1">
      <alignment horizontal="left" vertical="center" wrapText="1"/>
    </xf>
    <xf numFmtId="49" fontId="6" fillId="9" borderId="9" xfId="46" applyNumberFormat="1" applyFont="1" applyFill="1" applyBorder="1" applyAlignment="1" applyProtection="1">
      <alignment horizontal="left" vertical="center" wrapText="1"/>
      <protection locked="0"/>
    </xf>
    <xf numFmtId="49" fontId="6" fillId="9" borderId="8" xfId="46" applyNumberFormat="1" applyFont="1" applyFill="1" applyBorder="1" applyAlignment="1" applyProtection="1">
      <alignment horizontal="left" vertical="center" wrapText="1"/>
      <protection locked="0"/>
    </xf>
  </cellXfs>
  <cellStyles count="111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66" builtinId="30" hidden="1"/>
    <cellStyle name="20% — акцент2" xfId="70" builtinId="34" hidden="1"/>
    <cellStyle name="20% — акцент3" xfId="74" builtinId="38" hidden="1"/>
    <cellStyle name="20% — акцент4" xfId="78" builtinId="42" hidden="1"/>
    <cellStyle name="20% — акцент5" xfId="82" builtinId="46" hidden="1"/>
    <cellStyle name="20% — акцент6" xfId="86" builtinId="50" hidden="1"/>
    <cellStyle name="40% — акцент1" xfId="67" builtinId="31" hidden="1"/>
    <cellStyle name="40% — акцент2" xfId="71" builtinId="35" hidden="1"/>
    <cellStyle name="40% — акцент3" xfId="75" builtinId="39" hidden="1"/>
    <cellStyle name="40% — акцент4" xfId="79" builtinId="43" hidden="1"/>
    <cellStyle name="40% — акцент5" xfId="83" builtinId="47" hidden="1"/>
    <cellStyle name="40% — акцент6" xfId="87" builtinId="51" hidden="1"/>
    <cellStyle name="60% — акцент1" xfId="68" builtinId="32" hidden="1"/>
    <cellStyle name="60% — акцент2" xfId="72" builtinId="36" hidden="1"/>
    <cellStyle name="60% — акцент3" xfId="76" builtinId="40" hidden="1"/>
    <cellStyle name="60% — акцент4" xfId="80" builtinId="44" hidden="1"/>
    <cellStyle name="60% — акцент5" xfId="84" builtinId="48" hidden="1"/>
    <cellStyle name="60% — акцент6" xfId="88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65" builtinId="29" hidden="1"/>
    <cellStyle name="Акцент2" xfId="69" builtinId="33" hidden="1"/>
    <cellStyle name="Акцент3" xfId="73" builtinId="37" hidden="1"/>
    <cellStyle name="Акцент4" xfId="77" builtinId="41" hidden="1"/>
    <cellStyle name="Акцент5" xfId="81" builtinId="45" hidden="1"/>
    <cellStyle name="Акцент6" xfId="85" builtinId="49" hidden="1"/>
    <cellStyle name="Ввод " xfId="30" builtinId="20" customBuiltin="1"/>
    <cellStyle name="Вывод" xfId="57" builtinId="21" hidden="1"/>
    <cellStyle name="Вычисление" xfId="58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_FORM3.1.2013(v2.0)" xfId="34"/>
    <cellStyle name="Денежный" xfId="94" builtinId="4" hidden="1"/>
    <cellStyle name="Денежный [0]" xfId="95" builtinId="7" hidden="1"/>
    <cellStyle name="Заголовок" xfId="99"/>
    <cellStyle name="Заголовок 1" xfId="50" builtinId="16" hidden="1"/>
    <cellStyle name="Заголовок 2" xfId="51" builtinId="17" hidden="1"/>
    <cellStyle name="Заголовок 3" xfId="52" builtinId="18" hidden="1"/>
    <cellStyle name="Заголовок 4" xfId="53" builtinId="19" hidden="1"/>
    <cellStyle name="ЗаголовокСтолбца" xfId="100"/>
    <cellStyle name="Значение" xfId="101"/>
    <cellStyle name="Итог" xfId="64" builtinId="25" hidden="1"/>
    <cellStyle name="Контрольная ячейка" xfId="60" builtinId="23" hidden="1"/>
    <cellStyle name="Название" xfId="49" builtinId="15" hidden="1"/>
    <cellStyle name="Нейтральный" xfId="56" builtinId="28" hidden="1"/>
    <cellStyle name="Обычный" xfId="0" builtinId="0"/>
    <cellStyle name="Обычный 10" xfId="35"/>
    <cellStyle name="Обычный 12" xfId="102"/>
    <cellStyle name="Обычный 12 2" xfId="103"/>
    <cellStyle name="Обычный 2" xfId="36"/>
    <cellStyle name="Обычный 3" xfId="98"/>
    <cellStyle name="Обычный 3 2" xfId="91"/>
    <cellStyle name="Обычный 3 3" xfId="37"/>
    <cellStyle name="Обычный 3 4" xfId="104"/>
    <cellStyle name="Обычный 4" xfId="105"/>
    <cellStyle name="Обычный 5" xfId="106"/>
    <cellStyle name="Обычный_46EE(v6.1.1)" xfId="38"/>
    <cellStyle name="Обычный_FORM3.1" xfId="39"/>
    <cellStyle name="Обычный_FORM7" xfId="40"/>
    <cellStyle name="Обычный_INVEST.WARM.PLAN.4.78(v0.1)" xfId="41"/>
    <cellStyle name="Обычный_MINENERGO.340.PRIL79(v0.1)" xfId="42"/>
    <cellStyle name="Обычный_PASSPORT.TEPLO.PROIZV.2016(v1.0)" xfId="90"/>
    <cellStyle name="Обычный_PREDEL.JKH.2010(v1.3)" xfId="43"/>
    <cellStyle name="Обычный_SIMPLE_1_massive2" xfId="44"/>
    <cellStyle name="Обычный_ЖКУ_проект3" xfId="89"/>
    <cellStyle name="Обычный_форма 1 водопровод для орг_CALC.KV.4.78(v1.0)" xfId="97"/>
    <cellStyle name="Обычный_Форма 4 Станция" xfId="45"/>
    <cellStyle name="Обычный_Форма3" xfId="46"/>
    <cellStyle name="Обычный_Шаблон по источникам для Модуля Реестр (2)" xfId="47"/>
    <cellStyle name="Обычный_эскиз паспорта_9" xfId="48"/>
    <cellStyle name="Плохой" xfId="55" builtinId="27" hidden="1"/>
    <cellStyle name="Пояснение" xfId="63" builtinId="53" hidden="1"/>
    <cellStyle name="Примечание" xfId="62" builtinId="10" hidden="1"/>
    <cellStyle name="Процентный" xfId="96" builtinId="5" hidden="1"/>
    <cellStyle name="Связанная ячейка" xfId="59" builtinId="24" hidden="1"/>
    <cellStyle name="Стиль 1" xfId="107"/>
    <cellStyle name="Текст предупреждения" xfId="61" builtinId="11" hidden="1"/>
    <cellStyle name="Финансовый" xfId="92" builtinId="3" hidden="1"/>
    <cellStyle name="Финансовый [0]" xfId="93" builtinId="6" hidden="1"/>
    <cellStyle name="Формула" xfId="108"/>
    <cellStyle name="ФормулаВБ_Мониторинг инвестиций" xfId="109"/>
    <cellStyle name="ФормулаНаКонтроль" xfId="110"/>
    <cellStyle name="Хороший" xfId="54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image" Target="../media/image2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127634</xdr:rowOff>
    </xdr:from>
    <xdr:to>
      <xdr:col>3</xdr:col>
      <xdr:colOff>0</xdr:colOff>
      <xdr:row>18</xdr:row>
      <xdr:rowOff>591184</xdr:rowOff>
    </xdr:to>
    <xdr:grpSp>
      <xdr:nvGrpSpPr>
        <xdr:cNvPr id="165804" name="InstrBlock_8"/>
        <xdr:cNvGrpSpPr>
          <a:grpSpLocks/>
        </xdr:cNvGrpSpPr>
      </xdr:nvGrpSpPr>
      <xdr:grpSpPr bwMode="auto">
        <a:xfrm>
          <a:off x="219075" y="3832859"/>
          <a:ext cx="2066925" cy="463550"/>
          <a:chOff x="23" y="454"/>
          <a:chExt cx="217" cy="49"/>
        </a:xfrm>
      </xdr:grpSpPr>
      <xdr:sp macro="[0]!Instruction.BlockClick" textlink="">
        <xdr:nvSpPr>
          <xdr:cNvPr id="3" name="InstrBlock_8"/>
          <xdr:cNvSpPr txBox="1">
            <a:spLocks noChangeArrowheads="1"/>
          </xdr:cNvSpPr>
        </xdr:nvSpPr>
        <xdr:spPr bwMode="auto"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165856" name="InstrImg_8" descr="icon8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" y="455"/>
            <a:ext cx="45" cy="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16</xdr:row>
      <xdr:rowOff>45084</xdr:rowOff>
    </xdr:from>
    <xdr:to>
      <xdr:col>3</xdr:col>
      <xdr:colOff>0</xdr:colOff>
      <xdr:row>18</xdr:row>
      <xdr:rowOff>127634</xdr:rowOff>
    </xdr:to>
    <xdr:grpSp>
      <xdr:nvGrpSpPr>
        <xdr:cNvPr id="165805" name="InstrBlock_7"/>
        <xdr:cNvGrpSpPr>
          <a:grpSpLocks/>
        </xdr:cNvGrpSpPr>
      </xdr:nvGrpSpPr>
      <xdr:grpSpPr bwMode="auto">
        <a:xfrm>
          <a:off x="219075" y="3369309"/>
          <a:ext cx="2066925" cy="463550"/>
          <a:chOff x="23" y="405"/>
          <a:chExt cx="217" cy="49"/>
        </a:xfrm>
      </xdr:grpSpPr>
      <xdr:sp macro="[0]!Instruction.BlockClick" textlink="">
        <xdr:nvSpPr>
          <xdr:cNvPr id="6" name="InstrBlock_7"/>
          <xdr:cNvSpPr txBox="1">
            <a:spLocks noChangeArrowheads="1"/>
          </xdr:cNvSpPr>
        </xdr:nvSpPr>
        <xdr:spPr bwMode="auto"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165854" name="InstrImg_7" descr="icon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" y="411"/>
            <a:ext cx="40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13</xdr:row>
      <xdr:rowOff>153034</xdr:rowOff>
    </xdr:from>
    <xdr:to>
      <xdr:col>3</xdr:col>
      <xdr:colOff>0</xdr:colOff>
      <xdr:row>16</xdr:row>
      <xdr:rowOff>45084</xdr:rowOff>
    </xdr:to>
    <xdr:grpSp>
      <xdr:nvGrpSpPr>
        <xdr:cNvPr id="165806" name="InstrBlock_6" hidden="1"/>
        <xdr:cNvGrpSpPr>
          <a:grpSpLocks/>
        </xdr:cNvGrpSpPr>
      </xdr:nvGrpSpPr>
      <xdr:grpSpPr bwMode="auto">
        <a:xfrm>
          <a:off x="219075" y="2905759"/>
          <a:ext cx="2066925" cy="463550"/>
          <a:chOff x="23" y="356"/>
          <a:chExt cx="217" cy="49"/>
        </a:xfrm>
      </xdr:grpSpPr>
      <xdr:sp macro="" textlink="">
        <xdr:nvSpPr>
          <xdr:cNvPr id="156720" name="InstrBlock_6" hidden="1"/>
          <xdr:cNvSpPr txBox="1">
            <a:spLocks noChangeArrowheads="1"/>
          </xdr:cNvSpPr>
        </xdr:nvSpPr>
        <xdr:spPr bwMode="auto"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165852" name="InstrImg_6" descr="icon6" hidden="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361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13</xdr:row>
      <xdr:rowOff>153034</xdr:rowOff>
    </xdr:from>
    <xdr:to>
      <xdr:col>3</xdr:col>
      <xdr:colOff>0</xdr:colOff>
      <xdr:row>16</xdr:row>
      <xdr:rowOff>45084</xdr:rowOff>
    </xdr:to>
    <xdr:grpSp>
      <xdr:nvGrpSpPr>
        <xdr:cNvPr id="165807" name="InstrBlock_5"/>
        <xdr:cNvGrpSpPr>
          <a:grpSpLocks/>
        </xdr:cNvGrpSpPr>
      </xdr:nvGrpSpPr>
      <xdr:grpSpPr bwMode="auto">
        <a:xfrm>
          <a:off x="219075" y="2905759"/>
          <a:ext cx="2066925" cy="463550"/>
          <a:chOff x="23" y="307"/>
          <a:chExt cx="217" cy="49"/>
        </a:xfrm>
      </xdr:grpSpPr>
      <xdr:sp macro="[0]!Instruction.BlockClick" textlink="">
        <xdr:nvSpPr>
          <xdr:cNvPr id="12" name="InstrBlock_5"/>
          <xdr:cNvSpPr txBox="1">
            <a:spLocks noChangeArrowheads="1"/>
          </xdr:cNvSpPr>
        </xdr:nvSpPr>
        <xdr:spPr bwMode="auto"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65850" name="InstrImg_5" descr="icon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311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12</xdr:row>
      <xdr:rowOff>80009</xdr:rowOff>
    </xdr:from>
    <xdr:to>
      <xdr:col>3</xdr:col>
      <xdr:colOff>0</xdr:colOff>
      <xdr:row>13</xdr:row>
      <xdr:rowOff>153034</xdr:rowOff>
    </xdr:to>
    <xdr:grpSp>
      <xdr:nvGrpSpPr>
        <xdr:cNvPr id="165808" name="InstrBlock_4"/>
        <xdr:cNvGrpSpPr>
          <a:grpSpLocks/>
        </xdr:cNvGrpSpPr>
      </xdr:nvGrpSpPr>
      <xdr:grpSpPr bwMode="auto">
        <a:xfrm>
          <a:off x="219075" y="2442209"/>
          <a:ext cx="2066925" cy="463550"/>
          <a:chOff x="23" y="258"/>
          <a:chExt cx="217" cy="49"/>
        </a:xfrm>
      </xdr:grpSpPr>
      <xdr:sp macro="[0]!Instruction.BlockClick" textlink="">
        <xdr:nvSpPr>
          <xdr:cNvPr id="15" name="InstrBlock_4"/>
          <xdr:cNvSpPr txBox="1">
            <a:spLocks noChangeArrowheads="1"/>
          </xdr:cNvSpPr>
        </xdr:nvSpPr>
        <xdr:spPr bwMode="auto"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65848" name="InstrImg_4" descr="icon4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262"/>
            <a:ext cx="40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10</xdr:row>
      <xdr:rowOff>92709</xdr:rowOff>
    </xdr:from>
    <xdr:to>
      <xdr:col>3</xdr:col>
      <xdr:colOff>0</xdr:colOff>
      <xdr:row>12</xdr:row>
      <xdr:rowOff>80009</xdr:rowOff>
    </xdr:to>
    <xdr:grpSp>
      <xdr:nvGrpSpPr>
        <xdr:cNvPr id="165809" name="InstrBlock_3"/>
        <xdr:cNvGrpSpPr>
          <a:grpSpLocks/>
        </xdr:cNvGrpSpPr>
      </xdr:nvGrpSpPr>
      <xdr:grpSpPr bwMode="auto">
        <a:xfrm>
          <a:off x="219075" y="1978659"/>
          <a:ext cx="2066925" cy="463550"/>
          <a:chOff x="23" y="209"/>
          <a:chExt cx="217" cy="49"/>
        </a:xfrm>
      </xdr:grpSpPr>
      <xdr:sp macro="[0]!Instruction.BlockClick" textlink="">
        <xdr:nvSpPr>
          <xdr:cNvPr id="18" name="InstrBlock_3"/>
          <xdr:cNvSpPr txBox="1">
            <a:spLocks noChangeArrowheads="1"/>
          </xdr:cNvSpPr>
        </xdr:nvSpPr>
        <xdr:spPr bwMode="auto"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65846" name="InstrImg_3" descr="icon3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212"/>
            <a:ext cx="40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7</xdr:row>
      <xdr:rowOff>143509</xdr:rowOff>
    </xdr:from>
    <xdr:to>
      <xdr:col>3</xdr:col>
      <xdr:colOff>0</xdr:colOff>
      <xdr:row>10</xdr:row>
      <xdr:rowOff>92709</xdr:rowOff>
    </xdr:to>
    <xdr:grpSp>
      <xdr:nvGrpSpPr>
        <xdr:cNvPr id="165810" name="InstrBlock_2"/>
        <xdr:cNvGrpSpPr>
          <a:grpSpLocks/>
        </xdr:cNvGrpSpPr>
      </xdr:nvGrpSpPr>
      <xdr:grpSpPr bwMode="auto">
        <a:xfrm>
          <a:off x="219075" y="1515109"/>
          <a:ext cx="2066925" cy="463550"/>
          <a:chOff x="23" y="160"/>
          <a:chExt cx="217" cy="49"/>
        </a:xfrm>
      </xdr:grpSpPr>
      <xdr:sp macro="[0]!Instruction.BlockClick" textlink="">
        <xdr:nvSpPr>
          <xdr:cNvPr id="21" name="InstrBlock_2"/>
          <xdr:cNvSpPr txBox="1">
            <a:spLocks noChangeArrowheads="1"/>
          </xdr:cNvSpPr>
        </xdr:nvSpPr>
        <xdr:spPr bwMode="auto"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165844" name="InstrImg_2" descr="icon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163"/>
            <a:ext cx="40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247650</xdr:colOff>
      <xdr:row>67</xdr:row>
      <xdr:rowOff>66675</xdr:rowOff>
    </xdr:from>
    <xdr:to>
      <xdr:col>24</xdr:col>
      <xdr:colOff>152400</xdr:colOff>
      <xdr:row>67</xdr:row>
      <xdr:rowOff>247650</xdr:rowOff>
    </xdr:to>
    <xdr:pic>
      <xdr:nvPicPr>
        <xdr:cNvPr id="165811" name="PAGE_LAST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38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85725</xdr:colOff>
      <xdr:row>67</xdr:row>
      <xdr:rowOff>66675</xdr:rowOff>
    </xdr:from>
    <xdr:to>
      <xdr:col>19</xdr:col>
      <xdr:colOff>285750</xdr:colOff>
      <xdr:row>67</xdr:row>
      <xdr:rowOff>247650</xdr:rowOff>
    </xdr:to>
    <xdr:pic>
      <xdr:nvPicPr>
        <xdr:cNvPr id="165812" name="PAGE_FIRST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38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67</xdr:row>
      <xdr:rowOff>28575</xdr:rowOff>
    </xdr:from>
    <xdr:to>
      <xdr:col>20</xdr:col>
      <xdr:colOff>266700</xdr:colOff>
      <xdr:row>67</xdr:row>
      <xdr:rowOff>295275</xdr:rowOff>
    </xdr:to>
    <xdr:pic>
      <xdr:nvPicPr>
        <xdr:cNvPr id="165813" name="PAGE_BACK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438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266700</xdr:colOff>
      <xdr:row>67</xdr:row>
      <xdr:rowOff>28575</xdr:rowOff>
    </xdr:from>
    <xdr:to>
      <xdr:col>23</xdr:col>
      <xdr:colOff>238125</xdr:colOff>
      <xdr:row>67</xdr:row>
      <xdr:rowOff>295275</xdr:rowOff>
    </xdr:to>
    <xdr:pic>
      <xdr:nvPicPr>
        <xdr:cNvPr id="165814" name="PAGE_NEXT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438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47624</xdr:colOff>
      <xdr:row>93</xdr:row>
      <xdr:rowOff>114299</xdr:rowOff>
    </xdr:from>
    <xdr:to>
      <xdr:col>9</xdr:col>
      <xdr:colOff>181724</xdr:colOff>
      <xdr:row>95</xdr:row>
      <xdr:rowOff>165299</xdr:rowOff>
    </xdr:to>
    <xdr:sp macro="[0]!Instruction.cmdGetUpdate_Click" textlink="">
      <xdr:nvSpPr>
        <xdr:cNvPr id="27" name="cmdGetUpdate"/>
        <xdr:cNvSpPr txBox="1">
          <a:spLocks noChangeArrowheads="1"/>
        </xdr:cNvSpPr>
      </xdr:nvSpPr>
      <xdr:spPr bwMode="auto">
        <a:xfrm>
          <a:off x="2619374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93</xdr:row>
      <xdr:rowOff>114300</xdr:rowOff>
    </xdr:from>
    <xdr:to>
      <xdr:col>15</xdr:col>
      <xdr:colOff>105525</xdr:colOff>
      <xdr:row>95</xdr:row>
      <xdr:rowOff>165300</xdr:rowOff>
    </xdr:to>
    <xdr:sp macro="[0]!Instruction.cmdShowHideUpdateLog_Click" textlink="">
      <xdr:nvSpPr>
        <xdr:cNvPr id="28" name="cmdShowHideUpdateLog"/>
        <xdr:cNvSpPr txBox="1">
          <a:spLocks noChangeArrowheads="1"/>
        </xdr:cNvSpPr>
      </xdr:nvSpPr>
      <xdr:spPr bwMode="auto">
        <a:xfrm>
          <a:off x="4314825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4</xdr:row>
      <xdr:rowOff>403859</xdr:rowOff>
    </xdr:from>
    <xdr:to>
      <xdr:col>3</xdr:col>
      <xdr:colOff>0</xdr:colOff>
      <xdr:row>7</xdr:row>
      <xdr:rowOff>143509</xdr:rowOff>
    </xdr:to>
    <xdr:grpSp>
      <xdr:nvGrpSpPr>
        <xdr:cNvPr id="165820" name="InstrBlock_1"/>
        <xdr:cNvGrpSpPr>
          <a:grpSpLocks/>
        </xdr:cNvGrpSpPr>
      </xdr:nvGrpSpPr>
      <xdr:grpSpPr bwMode="auto">
        <a:xfrm>
          <a:off x="219075" y="1051559"/>
          <a:ext cx="2066925" cy="463550"/>
          <a:chOff x="23" y="111"/>
          <a:chExt cx="217" cy="49"/>
        </a:xfrm>
      </xdr:grpSpPr>
      <xdr:sp macro="[0]!Instruction.BlockClick" textlink="">
        <xdr:nvSpPr>
          <xdr:cNvPr id="33" name="InstrBlock_1"/>
          <xdr:cNvSpPr txBox="1">
            <a:spLocks noChangeArrowheads="1"/>
          </xdr:cNvSpPr>
        </xdr:nvSpPr>
        <xdr:spPr bwMode="auto"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165842" name="InstrImg_1" descr="icon1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117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C17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16582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705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6582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381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16582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16582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16582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16582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93</xdr:row>
      <xdr:rowOff>104775</xdr:rowOff>
    </xdr:from>
    <xdr:to>
      <xdr:col>5</xdr:col>
      <xdr:colOff>180975</xdr:colOff>
      <xdr:row>95</xdr:row>
      <xdr:rowOff>142875</xdr:rowOff>
    </xdr:to>
    <xdr:pic macro="[0]!Instruction.cmdGetUpdate_Click">
      <xdr:nvPicPr>
        <xdr:cNvPr id="16582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3815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93</xdr:row>
      <xdr:rowOff>104775</xdr:rowOff>
    </xdr:from>
    <xdr:to>
      <xdr:col>11</xdr:col>
      <xdr:colOff>104775</xdr:colOff>
      <xdr:row>95</xdr:row>
      <xdr:rowOff>142875</xdr:rowOff>
    </xdr:to>
    <xdr:pic macro="[0]!Instruction.cmdShowHideUpdateLog_Click">
      <xdr:nvPicPr>
        <xdr:cNvPr id="16582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3815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43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165830" name="cmdAct_2" descr="icon15.png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[0]!Instruction.cmdGetUpdate_Click" textlink="">
      <xdr:nvSpPr>
        <xdr:cNvPr id="45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16583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47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48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67</xdr:row>
      <xdr:rowOff>57150</xdr:rowOff>
    </xdr:from>
    <xdr:to>
      <xdr:col>24</xdr:col>
      <xdr:colOff>142875</xdr:colOff>
      <xdr:row>67</xdr:row>
      <xdr:rowOff>238125</xdr:rowOff>
    </xdr:to>
    <xdr:pic macro="[0]!modInstruction.Process_Page_Last">
      <xdr:nvPicPr>
        <xdr:cNvPr id="165835" name="PAGE_LAS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3815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95250</xdr:colOff>
      <xdr:row>67</xdr:row>
      <xdr:rowOff>57150</xdr:rowOff>
    </xdr:from>
    <xdr:to>
      <xdr:col>19</xdr:col>
      <xdr:colOff>276225</xdr:colOff>
      <xdr:row>67</xdr:row>
      <xdr:rowOff>238125</xdr:rowOff>
    </xdr:to>
    <xdr:pic macro="[0]!modInstruction.Process_Page_First">
      <xdr:nvPicPr>
        <xdr:cNvPr id="165836" name="PAGE_FIRS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3815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67</xdr:row>
      <xdr:rowOff>28575</xdr:rowOff>
    </xdr:from>
    <xdr:to>
      <xdr:col>20</xdr:col>
      <xdr:colOff>257175</xdr:colOff>
      <xdr:row>67</xdr:row>
      <xdr:rowOff>276225</xdr:rowOff>
    </xdr:to>
    <xdr:pic macro="[0]!modInstruction.Process_Page_Back">
      <xdr:nvPicPr>
        <xdr:cNvPr id="165837" name="PAGE_BACK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381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276225</xdr:colOff>
      <xdr:row>67</xdr:row>
      <xdr:rowOff>28575</xdr:rowOff>
    </xdr:from>
    <xdr:to>
      <xdr:col>23</xdr:col>
      <xdr:colOff>228600</xdr:colOff>
      <xdr:row>67</xdr:row>
      <xdr:rowOff>276225</xdr:rowOff>
    </xdr:to>
    <xdr:pic macro="[0]!modInstruction.Process_Page_Next">
      <xdr:nvPicPr>
        <xdr:cNvPr id="165838" name="PAGE_NEX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4381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19050</xdr:colOff>
      <xdr:row>67</xdr:row>
      <xdr:rowOff>47625</xdr:rowOff>
    </xdr:from>
    <xdr:to>
      <xdr:col>22</xdr:col>
      <xdr:colOff>228600</xdr:colOff>
      <xdr:row>67</xdr:row>
      <xdr:rowOff>257175</xdr:rowOff>
    </xdr:to>
    <xdr:sp macro="" textlink="">
      <xdr:nvSpPr>
        <xdr:cNvPr id="53" name="PAGE_NUMBER_AREA"/>
        <xdr:cNvSpPr>
          <a:spLocks noChangeArrowheads="1"/>
        </xdr:cNvSpPr>
      </xdr:nvSpPr>
      <xdr:spPr bwMode="auto">
        <a:xfrm>
          <a:off x="7620000" y="4572000"/>
          <a:ext cx="504825" cy="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</a:rPr>
            <a:t>1/1</a:t>
          </a:r>
          <a:endParaRPr lang="ru-RU"/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 textlink="">
      <xdr:nvSpPr>
        <xdr:cNvPr id="54" name="cmdStart" hidden="1"/>
        <xdr:cNvSpPr>
          <a:spLocks noChangeArrowheads="1"/>
        </xdr:cNvSpPr>
      </xdr:nvSpPr>
      <xdr:spPr bwMode="auto">
        <a:xfrm>
          <a:off x="7172325" y="171450"/>
          <a:ext cx="1609725" cy="3238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1000">
              <a:srgbClr val="BFBFBF"/>
            </a:gs>
            <a:gs pos="100000">
              <a:srgbClr val="FFFFFF"/>
            </a:gs>
          </a:gsLst>
          <a:lin ang="16200000" scaled="1"/>
        </a:gradFill>
        <a:ln w="9525" algn="ctr">
          <a:solidFill>
            <a:srgbClr val="7F7F7F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0]!modList00.FREEZE_PANES">
      <xdr:nvPicPr>
        <xdr:cNvPr id="3" name="FREEZE_PANES_G12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2543175</xdr:colOff>
      <xdr:row>9</xdr:row>
      <xdr:rowOff>9525</xdr:rowOff>
    </xdr:from>
    <xdr:to>
      <xdr:col>5</xdr:col>
      <xdr:colOff>750</xdr:colOff>
      <xdr:row>9</xdr:row>
      <xdr:rowOff>257925</xdr:rowOff>
    </xdr:to>
    <xdr:pic macro="[0]!modList00.RefreshF31">
      <xdr:nvPicPr>
        <xdr:cNvPr id="4" name="refresh" hidden="1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666750"/>
          <a:ext cx="248400" cy="248400"/>
        </a:xfrm>
        <a:prstGeom prst="rect">
          <a:avLst/>
        </a:prstGeom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0]!modList00.FREEZE_PANES">
      <xdr:nvPicPr>
        <xdr:cNvPr id="3" name="FREEZE_PANES_G12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14</xdr:row>
      <xdr:rowOff>0</xdr:rowOff>
    </xdr:from>
    <xdr:to>
      <xdr:col>7</xdr:col>
      <xdr:colOff>257175</xdr:colOff>
      <xdr:row>15</xdr:row>
      <xdr:rowOff>9525</xdr:rowOff>
    </xdr:to>
    <xdr:pic macro="[0]!modList03.CalendarShow">
      <xdr:nvPicPr>
        <xdr:cNvPr id="150548" name="shCalendar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038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247650</xdr:colOff>
      <xdr:row>10</xdr:row>
      <xdr:rowOff>247650</xdr:rowOff>
    </xdr:to>
    <xdr:pic macro="[0]!modList00.FREEZE_PANES">
      <xdr:nvPicPr>
        <xdr:cNvPr id="3" name="FREEZE_PANES_H15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09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247650</xdr:colOff>
      <xdr:row>10</xdr:row>
      <xdr:rowOff>247650</xdr:rowOff>
    </xdr:to>
    <xdr:pic macro="[0]!modList00.FREEZE_PANES">
      <xdr:nvPicPr>
        <xdr:cNvPr id="3" name="FREEZE_PANES_H15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09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7.emf"/><Relationship Id="rId4" Type="http://schemas.openxmlformats.org/officeDocument/2006/relationships/control" Target="../activeX/activeX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AC101"/>
  <sheetViews>
    <sheetView showGridLines="0" tabSelected="1" zoomScaleNormal="100" workbookViewId="0"/>
  </sheetViews>
  <sheetFormatPr defaultColWidth="9.140625" defaultRowHeight="14.25" x14ac:dyDescent="0.2"/>
  <cols>
    <col min="1" max="1" width="3.28515625" style="126" customWidth="1"/>
    <col min="2" max="2" width="8.7109375" style="126" customWidth="1"/>
    <col min="3" max="3" width="22.28515625" style="126" customWidth="1"/>
    <col min="4" max="4" width="4.28515625" style="126" customWidth="1"/>
    <col min="5" max="6" width="4.42578125" style="126" customWidth="1"/>
    <col min="7" max="7" width="4.5703125" style="126" customWidth="1"/>
    <col min="8" max="24" width="4.42578125" style="126" customWidth="1"/>
    <col min="25" max="25" width="4.42578125" style="127" customWidth="1"/>
    <col min="26" max="26" width="9.140625" style="126"/>
    <col min="27" max="27" width="9.140625" style="128"/>
    <col min="28" max="16384" width="9.140625" style="126"/>
  </cols>
  <sheetData>
    <row r="1" spans="1:29" ht="10.5" customHeight="1" x14ac:dyDescent="0.2">
      <c r="A1" s="125"/>
      <c r="AA1" s="128" t="s">
        <v>218</v>
      </c>
    </row>
    <row r="2" spans="1:29" ht="16.5" customHeight="1" x14ac:dyDescent="0.2">
      <c r="B2" s="267" t="str">
        <f>"Код шаблона: " &amp; GetCode()</f>
        <v>Код шаблона: FORM3.1.2020.ORG</v>
      </c>
      <c r="C2" s="267"/>
      <c r="D2" s="267"/>
      <c r="E2" s="267"/>
      <c r="F2" s="267"/>
      <c r="G2" s="267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7"/>
      <c r="Y2" s="128"/>
      <c r="AA2" s="126"/>
    </row>
    <row r="3" spans="1:29" ht="18" customHeight="1" x14ac:dyDescent="0.35">
      <c r="B3" s="268" t="str">
        <f>"Версия " &amp; GetVersion()</f>
        <v>Версия 1.0</v>
      </c>
      <c r="C3" s="268"/>
      <c r="D3" s="130"/>
      <c r="E3" s="130"/>
      <c r="F3" s="130"/>
      <c r="G3" s="130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29"/>
      <c r="T3" s="129"/>
      <c r="U3" s="129"/>
      <c r="V3" s="131"/>
      <c r="W3" s="131"/>
      <c r="X3" s="131"/>
      <c r="Y3" s="131"/>
    </row>
    <row r="4" spans="1:29" ht="6" customHeight="1" x14ac:dyDescent="0.35">
      <c r="B4" s="132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9" ht="32.25" customHeight="1" x14ac:dyDescent="0.2">
      <c r="A5" s="133"/>
      <c r="B5" s="269" t="str">
        <f>Титульный!E5</f>
        <v>Предложения сетевой компании по технологическому расходу электроэнергии (мощности) - потерям в электрических сетях (организация)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1"/>
      <c r="Z5" s="133"/>
      <c r="AB5" s="133"/>
      <c r="AC5" s="133"/>
    </row>
    <row r="6" spans="1:29" ht="9.75" customHeight="1" x14ac:dyDescent="0.2">
      <c r="A6" s="134"/>
      <c r="B6" s="135"/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8"/>
    </row>
    <row r="7" spans="1:29" ht="15" customHeight="1" x14ac:dyDescent="0.2">
      <c r="A7" s="134"/>
      <c r="B7" s="139"/>
      <c r="C7" s="140"/>
      <c r="D7" s="137"/>
      <c r="E7" s="272" t="s">
        <v>253</v>
      </c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138"/>
    </row>
    <row r="8" spans="1:29" ht="15" customHeight="1" x14ac:dyDescent="0.2">
      <c r="A8" s="134"/>
      <c r="B8" s="139"/>
      <c r="C8" s="140"/>
      <c r="D8" s="137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138"/>
    </row>
    <row r="9" spans="1:29" ht="15" customHeight="1" x14ac:dyDescent="0.2">
      <c r="A9" s="134"/>
      <c r="B9" s="139"/>
      <c r="C9" s="140"/>
      <c r="D9" s="137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138"/>
    </row>
    <row r="10" spans="1:29" ht="10.5" customHeight="1" x14ac:dyDescent="0.2">
      <c r="A10" s="134"/>
      <c r="B10" s="139"/>
      <c r="C10" s="140"/>
      <c r="D10" s="137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138"/>
    </row>
    <row r="11" spans="1:29" ht="25.5" customHeight="1" x14ac:dyDescent="0.2">
      <c r="A11" s="134"/>
      <c r="B11" s="139"/>
      <c r="C11" s="140"/>
      <c r="D11" s="137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138"/>
    </row>
    <row r="12" spans="1:29" ht="12" customHeight="1" x14ac:dyDescent="0.2">
      <c r="A12" s="134"/>
      <c r="B12" s="139"/>
      <c r="C12" s="140"/>
      <c r="D12" s="137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138"/>
    </row>
    <row r="13" spans="1:29" ht="30.75" customHeight="1" x14ac:dyDescent="0.2">
      <c r="A13" s="134"/>
      <c r="B13" s="139"/>
      <c r="C13" s="140"/>
      <c r="D13" s="137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141"/>
    </row>
    <row r="14" spans="1:29" ht="15" customHeight="1" x14ac:dyDescent="0.2">
      <c r="A14" s="134"/>
      <c r="B14" s="139"/>
      <c r="C14" s="140"/>
      <c r="D14" s="137"/>
      <c r="E14" s="272" t="s">
        <v>246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138"/>
    </row>
    <row r="15" spans="1:29" ht="15" x14ac:dyDescent="0.2">
      <c r="A15" s="134"/>
      <c r="B15" s="139"/>
      <c r="C15" s="140"/>
      <c r="D15" s="137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138"/>
    </row>
    <row r="16" spans="1:29" ht="15" x14ac:dyDescent="0.2">
      <c r="A16" s="134"/>
      <c r="B16" s="139"/>
      <c r="C16" s="140"/>
      <c r="D16" s="137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138"/>
    </row>
    <row r="17" spans="1:25" ht="15" customHeight="1" x14ac:dyDescent="0.2">
      <c r="A17" s="134"/>
      <c r="B17" s="139"/>
      <c r="C17" s="140"/>
      <c r="D17" s="137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138"/>
    </row>
    <row r="18" spans="1:25" ht="15" x14ac:dyDescent="0.2">
      <c r="A18" s="134"/>
      <c r="B18" s="139"/>
      <c r="C18" s="140"/>
      <c r="D18" s="137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138"/>
    </row>
    <row r="19" spans="1:25" ht="53.25" customHeight="1" x14ac:dyDescent="0.2">
      <c r="A19" s="134"/>
      <c r="B19" s="139"/>
      <c r="C19" s="140"/>
      <c r="D19" s="14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138"/>
    </row>
    <row r="20" spans="1:25" ht="15" hidden="1" x14ac:dyDescent="0.2">
      <c r="A20" s="134"/>
      <c r="B20" s="139"/>
      <c r="C20" s="140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38"/>
    </row>
    <row r="21" spans="1:25" ht="14.25" hidden="1" customHeight="1" x14ac:dyDescent="0.2">
      <c r="A21" s="134"/>
      <c r="B21" s="139"/>
      <c r="C21" s="140"/>
      <c r="D21" s="135"/>
      <c r="E21" s="144" t="s">
        <v>219</v>
      </c>
      <c r="F21" s="273" t="s">
        <v>220</v>
      </c>
      <c r="G21" s="274"/>
      <c r="H21" s="274"/>
      <c r="I21" s="274"/>
      <c r="J21" s="274"/>
      <c r="K21" s="274"/>
      <c r="L21" s="274"/>
      <c r="M21" s="274"/>
      <c r="N21" s="145"/>
      <c r="O21" s="147" t="s">
        <v>219</v>
      </c>
      <c r="P21" s="275" t="s">
        <v>222</v>
      </c>
      <c r="Q21" s="276"/>
      <c r="R21" s="276"/>
      <c r="S21" s="276"/>
      <c r="T21" s="276"/>
      <c r="U21" s="276"/>
      <c r="V21" s="276"/>
      <c r="W21" s="276"/>
      <c r="X21" s="276"/>
      <c r="Y21" s="138"/>
    </row>
    <row r="22" spans="1:25" ht="14.25" hidden="1" customHeight="1" x14ac:dyDescent="0.2">
      <c r="A22" s="134"/>
      <c r="B22" s="139"/>
      <c r="C22" s="140"/>
      <c r="D22" s="135"/>
      <c r="E22" s="146" t="s">
        <v>219</v>
      </c>
      <c r="F22" s="273" t="s">
        <v>221</v>
      </c>
      <c r="G22" s="274"/>
      <c r="H22" s="274"/>
      <c r="I22" s="274"/>
      <c r="J22" s="274"/>
      <c r="K22" s="274"/>
      <c r="L22" s="274"/>
      <c r="M22" s="274"/>
      <c r="N22" s="145"/>
      <c r="Y22" s="138"/>
    </row>
    <row r="23" spans="1:25" ht="27" hidden="1" customHeight="1" x14ac:dyDescent="0.2">
      <c r="A23" s="134"/>
      <c r="B23" s="139"/>
      <c r="C23" s="140"/>
      <c r="D23" s="135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8"/>
    </row>
    <row r="24" spans="1:25" ht="10.5" hidden="1" customHeight="1" x14ac:dyDescent="0.2">
      <c r="A24" s="134"/>
      <c r="B24" s="139"/>
      <c r="C24" s="140"/>
      <c r="D24" s="135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8"/>
    </row>
    <row r="25" spans="1:25" ht="15" hidden="1" x14ac:dyDescent="0.2">
      <c r="A25" s="134"/>
      <c r="B25" s="139"/>
      <c r="C25" s="140"/>
      <c r="D25" s="135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8"/>
    </row>
    <row r="26" spans="1:25" ht="12" hidden="1" customHeight="1" x14ac:dyDescent="0.2">
      <c r="A26" s="134"/>
      <c r="B26" s="139"/>
      <c r="C26" s="140"/>
      <c r="D26" s="135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8"/>
    </row>
    <row r="27" spans="1:25" ht="15" hidden="1" x14ac:dyDescent="0.2">
      <c r="A27" s="134"/>
      <c r="B27" s="139"/>
      <c r="C27" s="140"/>
      <c r="D27" s="135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8"/>
    </row>
    <row r="28" spans="1:25" ht="15" hidden="1" x14ac:dyDescent="0.2">
      <c r="A28" s="134"/>
      <c r="B28" s="139"/>
      <c r="C28" s="140"/>
      <c r="D28" s="135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8"/>
    </row>
    <row r="29" spans="1:25" ht="15" hidden="1" x14ac:dyDescent="0.2">
      <c r="A29" s="134"/>
      <c r="B29" s="139"/>
      <c r="C29" s="140"/>
      <c r="D29" s="135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8"/>
    </row>
    <row r="30" spans="1:25" ht="15" hidden="1" x14ac:dyDescent="0.2">
      <c r="A30" s="134"/>
      <c r="B30" s="139"/>
      <c r="C30" s="140"/>
      <c r="D30" s="135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8"/>
    </row>
    <row r="31" spans="1:25" ht="15" hidden="1" x14ac:dyDescent="0.2">
      <c r="A31" s="134"/>
      <c r="B31" s="139"/>
      <c r="C31" s="140"/>
      <c r="D31" s="135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8"/>
    </row>
    <row r="32" spans="1:25" ht="15" hidden="1" x14ac:dyDescent="0.2">
      <c r="A32" s="134"/>
      <c r="B32" s="139"/>
      <c r="C32" s="140"/>
      <c r="D32" s="135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8"/>
    </row>
    <row r="33" spans="1:25" ht="15.75" hidden="1" customHeight="1" x14ac:dyDescent="0.2">
      <c r="A33" s="134"/>
      <c r="B33" s="139"/>
      <c r="C33" s="140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38"/>
    </row>
    <row r="34" spans="1:25" ht="15" hidden="1" x14ac:dyDescent="0.2">
      <c r="A34" s="134"/>
      <c r="B34" s="139"/>
      <c r="C34" s="140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38"/>
    </row>
    <row r="35" spans="1:25" ht="24" hidden="1" customHeight="1" x14ac:dyDescent="0.2">
      <c r="A35" s="134"/>
      <c r="B35" s="139"/>
      <c r="C35" s="140"/>
      <c r="D35" s="135"/>
      <c r="E35" s="277" t="s">
        <v>248</v>
      </c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138"/>
    </row>
    <row r="36" spans="1:25" ht="38.25" hidden="1" customHeight="1" x14ac:dyDescent="0.2">
      <c r="A36" s="134"/>
      <c r="B36" s="139"/>
      <c r="C36" s="140"/>
      <c r="D36" s="135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138"/>
    </row>
    <row r="37" spans="1:25" ht="9.75" hidden="1" customHeight="1" x14ac:dyDescent="0.2">
      <c r="A37" s="134"/>
      <c r="B37" s="139"/>
      <c r="C37" s="140"/>
      <c r="D37" s="135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138"/>
    </row>
    <row r="38" spans="1:25" ht="51" hidden="1" customHeight="1" x14ac:dyDescent="0.2">
      <c r="A38" s="134"/>
      <c r="B38" s="139"/>
      <c r="C38" s="140"/>
      <c r="D38" s="135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138"/>
    </row>
    <row r="39" spans="1:25" ht="15" hidden="1" customHeight="1" x14ac:dyDescent="0.2">
      <c r="A39" s="134"/>
      <c r="B39" s="139"/>
      <c r="C39" s="140"/>
      <c r="D39" s="135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138"/>
    </row>
    <row r="40" spans="1:25" ht="12" hidden="1" customHeight="1" x14ac:dyDescent="0.2">
      <c r="A40" s="134"/>
      <c r="B40" s="139"/>
      <c r="C40" s="140"/>
      <c r="D40" s="135"/>
      <c r="E40" s="256"/>
      <c r="F40" s="256"/>
      <c r="G40" s="256"/>
      <c r="H40" s="256"/>
      <c r="I40" s="256"/>
      <c r="J40" s="256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138"/>
    </row>
    <row r="41" spans="1:25" ht="15" hidden="1" x14ac:dyDescent="0.2">
      <c r="A41" s="134"/>
      <c r="B41" s="139"/>
      <c r="C41" s="140"/>
      <c r="D41" s="135"/>
      <c r="E41" s="256"/>
      <c r="F41" s="256"/>
      <c r="G41" s="256"/>
      <c r="H41" s="256"/>
      <c r="I41" s="256"/>
      <c r="J41" s="256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138"/>
    </row>
    <row r="42" spans="1:25" ht="15" hidden="1" x14ac:dyDescent="0.2">
      <c r="A42" s="134"/>
      <c r="B42" s="139"/>
      <c r="C42" s="140"/>
      <c r="D42" s="13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38"/>
    </row>
    <row r="43" spans="1:25" ht="15" hidden="1" x14ac:dyDescent="0.2">
      <c r="A43" s="134"/>
      <c r="B43" s="139"/>
      <c r="C43" s="140"/>
      <c r="D43" s="13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38"/>
    </row>
    <row r="44" spans="1:25" ht="18.75" hidden="1" customHeight="1" x14ac:dyDescent="0.2">
      <c r="A44" s="134"/>
      <c r="B44" s="139"/>
      <c r="C44" s="140"/>
      <c r="D44" s="142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38"/>
    </row>
    <row r="45" spans="1:25" ht="15" hidden="1" x14ac:dyDescent="0.2">
      <c r="A45" s="134"/>
      <c r="B45" s="139"/>
      <c r="C45" s="140"/>
      <c r="D45" s="142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38"/>
    </row>
    <row r="46" spans="1:25" ht="24" hidden="1" customHeight="1" x14ac:dyDescent="0.2">
      <c r="A46" s="134"/>
      <c r="B46" s="139"/>
      <c r="C46" s="140"/>
      <c r="D46" s="135"/>
      <c r="E46" s="272" t="s">
        <v>223</v>
      </c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138"/>
    </row>
    <row r="47" spans="1:25" ht="37.5" hidden="1" customHeight="1" x14ac:dyDescent="0.2">
      <c r="A47" s="134"/>
      <c r="B47" s="139"/>
      <c r="C47" s="140"/>
      <c r="D47" s="135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138"/>
    </row>
    <row r="48" spans="1:25" ht="24" hidden="1" customHeight="1" x14ac:dyDescent="0.2">
      <c r="A48" s="134"/>
      <c r="B48" s="139"/>
      <c r="C48" s="140"/>
      <c r="D48" s="135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138"/>
    </row>
    <row r="49" spans="1:25" ht="51" hidden="1" customHeight="1" x14ac:dyDescent="0.2">
      <c r="A49" s="134"/>
      <c r="B49" s="139"/>
      <c r="C49" s="140"/>
      <c r="D49" s="135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138"/>
    </row>
    <row r="50" spans="1:25" ht="15" hidden="1" x14ac:dyDescent="0.2">
      <c r="A50" s="134"/>
      <c r="B50" s="139"/>
      <c r="C50" s="140"/>
      <c r="D50" s="135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138"/>
    </row>
    <row r="51" spans="1:25" ht="15" hidden="1" x14ac:dyDescent="0.2">
      <c r="A51" s="134"/>
      <c r="B51" s="139"/>
      <c r="C51" s="140"/>
      <c r="D51" s="135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138"/>
    </row>
    <row r="52" spans="1:25" ht="15" hidden="1" x14ac:dyDescent="0.2">
      <c r="A52" s="134"/>
      <c r="B52" s="139"/>
      <c r="C52" s="140"/>
      <c r="D52" s="135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138"/>
    </row>
    <row r="53" spans="1:25" ht="15" hidden="1" x14ac:dyDescent="0.2">
      <c r="A53" s="134"/>
      <c r="B53" s="139"/>
      <c r="C53" s="140"/>
      <c r="D53" s="135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138"/>
    </row>
    <row r="54" spans="1:25" ht="17.25" hidden="1" customHeight="1" x14ac:dyDescent="0.2">
      <c r="A54" s="134"/>
      <c r="B54" s="139"/>
      <c r="C54" s="140"/>
      <c r="D54" s="14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138"/>
    </row>
    <row r="55" spans="1:25" ht="15" hidden="1" x14ac:dyDescent="0.2">
      <c r="A55" s="134"/>
      <c r="B55" s="139"/>
      <c r="C55" s="140"/>
      <c r="D55" s="14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138"/>
    </row>
    <row r="56" spans="1:25" ht="15" hidden="1" customHeight="1" x14ac:dyDescent="0.2">
      <c r="A56" s="134"/>
      <c r="B56" s="139"/>
      <c r="C56" s="140"/>
      <c r="D56" s="135"/>
      <c r="E56" s="259" t="s">
        <v>239</v>
      </c>
      <c r="F56" s="259"/>
      <c r="G56" s="259"/>
      <c r="H56" s="259"/>
      <c r="I56" s="259"/>
      <c r="J56" s="259"/>
      <c r="K56" s="260" t="s">
        <v>240</v>
      </c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138"/>
    </row>
    <row r="57" spans="1:25" ht="15" hidden="1" customHeight="1" x14ac:dyDescent="0.2">
      <c r="A57" s="134"/>
      <c r="B57" s="139"/>
      <c r="C57" s="140"/>
      <c r="D57" s="135"/>
      <c r="E57" s="256" t="s">
        <v>224</v>
      </c>
      <c r="F57" s="256"/>
      <c r="G57" s="256"/>
      <c r="H57" s="256"/>
      <c r="I57" s="256"/>
      <c r="J57" s="256"/>
      <c r="K57" s="260" t="s">
        <v>241</v>
      </c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138"/>
    </row>
    <row r="58" spans="1:25" ht="15" hidden="1" customHeight="1" x14ac:dyDescent="0.2">
      <c r="A58" s="134"/>
      <c r="B58" s="139"/>
      <c r="C58" s="140"/>
      <c r="D58" s="135"/>
      <c r="E58" s="148"/>
      <c r="F58" s="149"/>
      <c r="G58" s="150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138"/>
    </row>
    <row r="59" spans="1:25" ht="15" hidden="1" x14ac:dyDescent="0.2">
      <c r="A59" s="134"/>
      <c r="B59" s="139"/>
      <c r="C59" s="140"/>
      <c r="D59" s="135"/>
      <c r="E59" s="148"/>
      <c r="F59" s="149"/>
      <c r="G59" s="150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138"/>
    </row>
    <row r="60" spans="1:25" ht="27.75" hidden="1" customHeight="1" x14ac:dyDescent="0.2">
      <c r="A60" s="134"/>
      <c r="B60" s="139"/>
      <c r="C60" s="140"/>
      <c r="D60" s="135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8"/>
    </row>
    <row r="61" spans="1:25" ht="15" hidden="1" x14ac:dyDescent="0.2">
      <c r="A61" s="134"/>
      <c r="B61" s="139"/>
      <c r="C61" s="140"/>
      <c r="D61" s="135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8"/>
    </row>
    <row r="62" spans="1:25" ht="15" hidden="1" x14ac:dyDescent="0.2">
      <c r="A62" s="134"/>
      <c r="B62" s="139"/>
      <c r="C62" s="140"/>
      <c r="D62" s="135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8"/>
    </row>
    <row r="63" spans="1:25" ht="15" hidden="1" x14ac:dyDescent="0.2">
      <c r="A63" s="134"/>
      <c r="B63" s="139"/>
      <c r="C63" s="140"/>
      <c r="D63" s="135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</row>
    <row r="64" spans="1:25" ht="15" hidden="1" x14ac:dyDescent="0.2">
      <c r="A64" s="134"/>
      <c r="B64" s="139"/>
      <c r="C64" s="140"/>
      <c r="D64" s="135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/>
    </row>
    <row r="65" spans="1:25" ht="15" hidden="1" x14ac:dyDescent="0.2">
      <c r="A65" s="134"/>
      <c r="B65" s="139"/>
      <c r="C65" s="140"/>
      <c r="D65" s="135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8"/>
    </row>
    <row r="66" spans="1:25" ht="51" hidden="1" customHeight="1" x14ac:dyDescent="0.2">
      <c r="A66" s="134"/>
      <c r="B66" s="139"/>
      <c r="C66" s="140"/>
      <c r="D66" s="142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38"/>
    </row>
    <row r="67" spans="1:25" ht="15" hidden="1" x14ac:dyDescent="0.2">
      <c r="A67" s="134"/>
      <c r="B67" s="139"/>
      <c r="C67" s="140"/>
      <c r="D67" s="142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38"/>
    </row>
    <row r="68" spans="1:25" ht="26.25" hidden="1" customHeight="1" x14ac:dyDescent="0.2">
      <c r="A68" s="134"/>
      <c r="B68" s="139"/>
      <c r="C68" s="140"/>
      <c r="D68" s="135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38"/>
    </row>
    <row r="69" spans="1:25" ht="29.25" hidden="1" customHeight="1" x14ac:dyDescent="0.2">
      <c r="A69" s="134"/>
      <c r="B69" s="139"/>
      <c r="C69" s="140"/>
      <c r="D69" s="135"/>
      <c r="E69" s="265"/>
      <c r="F69" s="265"/>
      <c r="G69" s="265"/>
      <c r="H69" s="265"/>
      <c r="I69" s="265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138"/>
    </row>
    <row r="70" spans="1:25" ht="27" hidden="1" customHeight="1" x14ac:dyDescent="0.2">
      <c r="A70" s="134"/>
      <c r="B70" s="139"/>
      <c r="C70" s="140"/>
      <c r="D70" s="135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38"/>
    </row>
    <row r="71" spans="1:25" ht="38.25" hidden="1" customHeight="1" x14ac:dyDescent="0.2">
      <c r="A71" s="134"/>
      <c r="B71" s="139"/>
      <c r="C71" s="140"/>
      <c r="D71" s="135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38"/>
    </row>
    <row r="72" spans="1:25" ht="15" hidden="1" x14ac:dyDescent="0.2">
      <c r="A72" s="134"/>
      <c r="B72" s="139"/>
      <c r="C72" s="140"/>
      <c r="D72" s="135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38"/>
    </row>
    <row r="73" spans="1:25" ht="131.25" hidden="1" customHeight="1" x14ac:dyDescent="0.2">
      <c r="A73" s="134"/>
      <c r="B73" s="139"/>
      <c r="C73" s="140"/>
      <c r="D73" s="135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38"/>
    </row>
    <row r="74" spans="1:25" ht="15" hidden="1" x14ac:dyDescent="0.2">
      <c r="A74" s="134"/>
      <c r="B74" s="139"/>
      <c r="C74" s="140"/>
      <c r="D74" s="135"/>
      <c r="E74" s="264"/>
      <c r="F74" s="264"/>
      <c r="G74" s="264"/>
      <c r="H74" s="261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138"/>
    </row>
    <row r="75" spans="1:25" ht="15" hidden="1" customHeight="1" x14ac:dyDescent="0.2">
      <c r="A75" s="134"/>
      <c r="B75" s="139"/>
      <c r="C75" s="140"/>
      <c r="D75" s="135"/>
      <c r="E75" s="256" t="s">
        <v>242</v>
      </c>
      <c r="F75" s="256"/>
      <c r="G75" s="256"/>
      <c r="H75" s="256"/>
      <c r="I75" s="256"/>
      <c r="J75" s="256"/>
      <c r="K75" s="260" t="s">
        <v>243</v>
      </c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138"/>
    </row>
    <row r="76" spans="1:25" ht="15" hidden="1" customHeight="1" x14ac:dyDescent="0.2">
      <c r="A76" s="134"/>
      <c r="B76" s="139"/>
      <c r="C76" s="140"/>
      <c r="D76" s="135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138"/>
    </row>
    <row r="77" spans="1:25" ht="15" hidden="1" customHeight="1" x14ac:dyDescent="0.2">
      <c r="A77" s="134"/>
      <c r="B77" s="139"/>
      <c r="C77" s="140"/>
      <c r="D77" s="135"/>
      <c r="E77" s="263" t="s">
        <v>244</v>
      </c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138"/>
    </row>
    <row r="78" spans="1:25" ht="15" hidden="1" customHeight="1" x14ac:dyDescent="0.2">
      <c r="A78" s="134"/>
      <c r="B78" s="139"/>
      <c r="C78" s="140"/>
      <c r="D78" s="135"/>
      <c r="E78" s="256" t="s">
        <v>237</v>
      </c>
      <c r="F78" s="256"/>
      <c r="G78" s="256"/>
      <c r="H78" s="256"/>
      <c r="I78" s="256"/>
      <c r="J78" s="256"/>
      <c r="K78" s="255" t="s">
        <v>254</v>
      </c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138"/>
    </row>
    <row r="79" spans="1:25" ht="15" hidden="1" x14ac:dyDescent="0.2">
      <c r="A79" s="134"/>
      <c r="B79" s="139"/>
      <c r="C79" s="140"/>
      <c r="D79" s="135"/>
      <c r="E79" s="256" t="s">
        <v>238</v>
      </c>
      <c r="F79" s="256"/>
      <c r="G79" s="256"/>
      <c r="H79" s="256"/>
      <c r="I79" s="256"/>
      <c r="J79" s="256"/>
      <c r="K79" s="255" t="s">
        <v>255</v>
      </c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138"/>
    </row>
    <row r="80" spans="1:25" ht="15" hidden="1" x14ac:dyDescent="0.2">
      <c r="A80" s="134"/>
      <c r="B80" s="139"/>
      <c r="C80" s="140"/>
      <c r="D80" s="135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8"/>
    </row>
    <row r="81" spans="1:27" ht="15" hidden="1" x14ac:dyDescent="0.2">
      <c r="A81" s="134"/>
      <c r="B81" s="139"/>
      <c r="C81" s="140"/>
      <c r="D81" s="135"/>
      <c r="E81" s="256"/>
      <c r="F81" s="256"/>
      <c r="G81" s="256"/>
      <c r="H81" s="256"/>
      <c r="I81" s="256"/>
      <c r="J81" s="256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138"/>
    </row>
    <row r="82" spans="1:27" ht="15" hidden="1" x14ac:dyDescent="0.2">
      <c r="A82" s="134"/>
      <c r="B82" s="139"/>
      <c r="C82" s="140"/>
      <c r="D82" s="135"/>
      <c r="E82" s="256"/>
      <c r="F82" s="256"/>
      <c r="G82" s="256"/>
      <c r="H82" s="256"/>
      <c r="I82" s="256"/>
      <c r="J82" s="256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138"/>
    </row>
    <row r="83" spans="1:27" ht="21.75" hidden="1" customHeight="1" x14ac:dyDescent="0.2">
      <c r="A83" s="134"/>
      <c r="B83" s="139"/>
      <c r="C83" s="140"/>
      <c r="D83" s="135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8"/>
    </row>
    <row r="84" spans="1:27" ht="15" hidden="1" x14ac:dyDescent="0.2">
      <c r="A84" s="134"/>
      <c r="B84" s="139"/>
      <c r="C84" s="140"/>
      <c r="D84" s="135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8"/>
    </row>
    <row r="85" spans="1:27" ht="15" hidden="1" x14ac:dyDescent="0.2">
      <c r="A85" s="134"/>
      <c r="B85" s="139"/>
      <c r="C85" s="140"/>
      <c r="D85" s="135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8"/>
    </row>
    <row r="86" spans="1:27" ht="27" hidden="1" customHeight="1" x14ac:dyDescent="0.2">
      <c r="A86" s="134"/>
      <c r="B86" s="139"/>
      <c r="C86" s="140"/>
      <c r="D86" s="142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38"/>
    </row>
    <row r="87" spans="1:27" ht="15" hidden="1" x14ac:dyDescent="0.2">
      <c r="A87" s="134"/>
      <c r="B87" s="139"/>
      <c r="C87" s="140"/>
      <c r="D87" s="142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38"/>
    </row>
    <row r="88" spans="1:27" ht="25.5" hidden="1" customHeight="1" x14ac:dyDescent="0.2">
      <c r="A88" s="134"/>
      <c r="B88" s="139"/>
      <c r="C88" s="140"/>
      <c r="D88" s="135"/>
      <c r="E88" s="258" t="s">
        <v>225</v>
      </c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138"/>
    </row>
    <row r="89" spans="1:27" ht="15" hidden="1" customHeight="1" x14ac:dyDescent="0.2">
      <c r="A89" s="134"/>
      <c r="B89" s="139"/>
      <c r="C89" s="140"/>
      <c r="D89" s="135"/>
      <c r="E89" s="137"/>
      <c r="F89" s="137"/>
      <c r="G89" s="137"/>
      <c r="H89" s="153"/>
      <c r="I89" s="153"/>
      <c r="J89" s="153"/>
      <c r="K89" s="153"/>
      <c r="L89" s="153"/>
      <c r="M89" s="153"/>
      <c r="N89" s="153"/>
      <c r="O89" s="154"/>
      <c r="P89" s="154"/>
      <c r="Q89" s="154"/>
      <c r="R89" s="154"/>
      <c r="S89" s="154"/>
      <c r="T89" s="154"/>
      <c r="U89" s="137"/>
      <c r="V89" s="137"/>
      <c r="W89" s="137"/>
      <c r="X89" s="137"/>
      <c r="Y89" s="138"/>
    </row>
    <row r="90" spans="1:27" ht="15" hidden="1" customHeight="1" x14ac:dyDescent="0.2">
      <c r="A90" s="134"/>
      <c r="B90" s="139"/>
      <c r="C90" s="140"/>
      <c r="D90" s="135"/>
      <c r="E90" s="155"/>
      <c r="F90" s="257" t="s">
        <v>226</v>
      </c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154"/>
      <c r="U90" s="137"/>
      <c r="V90" s="137"/>
      <c r="W90" s="137"/>
      <c r="X90" s="137"/>
      <c r="Y90" s="138"/>
      <c r="AA90" s="128" t="s">
        <v>227</v>
      </c>
    </row>
    <row r="91" spans="1:27" ht="15" hidden="1" customHeight="1" x14ac:dyDescent="0.2">
      <c r="A91" s="134"/>
      <c r="B91" s="139"/>
      <c r="C91" s="140"/>
      <c r="D91" s="135"/>
      <c r="E91" s="137"/>
      <c r="F91" s="137"/>
      <c r="G91" s="137"/>
      <c r="H91" s="153"/>
      <c r="I91" s="153"/>
      <c r="J91" s="153"/>
      <c r="K91" s="153"/>
      <c r="L91" s="153"/>
      <c r="M91" s="153"/>
      <c r="N91" s="153"/>
      <c r="O91" s="154"/>
      <c r="P91" s="154"/>
      <c r="Q91" s="154"/>
      <c r="R91" s="154"/>
      <c r="S91" s="154"/>
      <c r="T91" s="154"/>
      <c r="U91" s="137"/>
      <c r="V91" s="137"/>
      <c r="W91" s="137"/>
      <c r="X91" s="137"/>
      <c r="Y91" s="138"/>
    </row>
    <row r="92" spans="1:27" ht="15" hidden="1" x14ac:dyDescent="0.2">
      <c r="A92" s="134"/>
      <c r="B92" s="139"/>
      <c r="C92" s="140"/>
      <c r="D92" s="135"/>
      <c r="E92" s="137"/>
      <c r="F92" s="257" t="s">
        <v>228</v>
      </c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138"/>
    </row>
    <row r="93" spans="1:27" ht="15" hidden="1" x14ac:dyDescent="0.2">
      <c r="A93" s="134"/>
      <c r="B93" s="139"/>
      <c r="C93" s="140"/>
      <c r="D93" s="135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8"/>
    </row>
    <row r="94" spans="1:27" ht="15" hidden="1" x14ac:dyDescent="0.2">
      <c r="A94" s="134"/>
      <c r="B94" s="139"/>
      <c r="C94" s="140"/>
      <c r="D94" s="135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8"/>
    </row>
    <row r="95" spans="1:27" ht="15" hidden="1" x14ac:dyDescent="0.2">
      <c r="A95" s="134"/>
      <c r="B95" s="139"/>
      <c r="C95" s="140"/>
      <c r="D95" s="135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8"/>
    </row>
    <row r="96" spans="1:27" ht="15" hidden="1" x14ac:dyDescent="0.2">
      <c r="A96" s="134"/>
      <c r="B96" s="139"/>
      <c r="C96" s="140"/>
      <c r="D96" s="135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8"/>
    </row>
    <row r="97" spans="1:25" ht="15" hidden="1" x14ac:dyDescent="0.2">
      <c r="A97" s="134"/>
      <c r="B97" s="139"/>
      <c r="C97" s="140"/>
      <c r="D97" s="135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8"/>
    </row>
    <row r="98" spans="1:25" ht="15" hidden="1" x14ac:dyDescent="0.2">
      <c r="A98" s="134"/>
      <c r="B98" s="139"/>
      <c r="C98" s="140"/>
      <c r="D98" s="135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8"/>
    </row>
    <row r="99" spans="1:25" ht="15" hidden="1" x14ac:dyDescent="0.2">
      <c r="A99" s="134"/>
      <c r="B99" s="139"/>
      <c r="C99" s="140"/>
      <c r="D99" s="135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8"/>
    </row>
    <row r="100" spans="1:25" ht="38.25" hidden="1" customHeight="1" x14ac:dyDescent="0.2">
      <c r="A100" s="134"/>
      <c r="B100" s="139"/>
      <c r="C100" s="140"/>
      <c r="D100" s="135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</row>
    <row r="101" spans="1:25" ht="17.25" customHeight="1" x14ac:dyDescent="0.2">
      <c r="A101" s="134"/>
      <c r="B101" s="156"/>
      <c r="C101" s="157"/>
      <c r="D101" s="158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60"/>
    </row>
  </sheetData>
  <sheetProtection algorithmName="SHA-512" hashValue="RKP9iSdLJ+9rPD/HQL+HjzA73Rozji+mHyeUhsO4y6pZNP3Xx3SKpeHdubB+rJrnx5xgIZTiuAcG+0aMu+48YA==" saltValue="DXGCN06T2kG4Rw6zNmZUNw==" spinCount="100000" sheet="1" objects="1" scenarios="1" formatColumns="0" formatRows="0"/>
  <dataConsolidate leftLabels="1" link="1"/>
  <mergeCells count="39">
    <mergeCell ref="B2:G2"/>
    <mergeCell ref="B3:C3"/>
    <mergeCell ref="B5:Y5"/>
    <mergeCell ref="E7:X13"/>
    <mergeCell ref="E76:X76"/>
    <mergeCell ref="E14:X19"/>
    <mergeCell ref="F21:M21"/>
    <mergeCell ref="F22:M22"/>
    <mergeCell ref="P21:X21"/>
    <mergeCell ref="E35:X39"/>
    <mergeCell ref="E46:X55"/>
    <mergeCell ref="H58:X58"/>
    <mergeCell ref="E40:J40"/>
    <mergeCell ref="K40:X40"/>
    <mergeCell ref="E41:J41"/>
    <mergeCell ref="K41:X41"/>
    <mergeCell ref="E56:J56"/>
    <mergeCell ref="K56:X56"/>
    <mergeCell ref="E57:J57"/>
    <mergeCell ref="K57:X57"/>
    <mergeCell ref="E79:J79"/>
    <mergeCell ref="K79:X79"/>
    <mergeCell ref="E75:J75"/>
    <mergeCell ref="K75:X75"/>
    <mergeCell ref="H74:X74"/>
    <mergeCell ref="E77:X77"/>
    <mergeCell ref="E78:J78"/>
    <mergeCell ref="H59:X59"/>
    <mergeCell ref="E69:I69"/>
    <mergeCell ref="J69:X69"/>
    <mergeCell ref="E74:G74"/>
    <mergeCell ref="K78:X78"/>
    <mergeCell ref="K81:X81"/>
    <mergeCell ref="E82:J82"/>
    <mergeCell ref="K82:X82"/>
    <mergeCell ref="F90:S90"/>
    <mergeCell ref="F92:X92"/>
    <mergeCell ref="E88:X88"/>
    <mergeCell ref="E81:J81"/>
  </mergeCells>
  <phoneticPr fontId="34" type="noConversion"/>
  <hyperlinks>
    <hyperlink ref="K56:X56" location="Инструкция!A1" tooltip="Обратиться за помощью" display="Обратиться за помощью"/>
    <hyperlink ref="K57:X57" location="Инструкция!A1" tooltip="Перейти" display="Перейти"/>
    <hyperlink ref="L75:X75" location="Инструкция!A1" display="Перейти к разделу"/>
    <hyperlink ref="K75:X75" location="Инструкция!A1" tooltip="Перейти к разделу" display="Перейти к разделу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B5" sqref="B5"/>
    </sheetView>
  </sheetViews>
  <sheetFormatPr defaultColWidth="9.140625" defaultRowHeight="11.25" x14ac:dyDescent="0.15"/>
  <cols>
    <col min="1" max="1" width="4.7109375" style="14" customWidth="1"/>
    <col min="2" max="2" width="27.28515625" style="14" customWidth="1"/>
    <col min="3" max="3" width="103.28515625" style="14" customWidth="1"/>
    <col min="4" max="4" width="17.7109375" style="14" customWidth="1"/>
    <col min="5" max="16384" width="9.140625" style="14"/>
  </cols>
  <sheetData>
    <row r="2" spans="2:4" ht="20.100000000000001" customHeight="1" x14ac:dyDescent="0.15">
      <c r="B2" s="307" t="s">
        <v>96</v>
      </c>
      <c r="C2" s="307"/>
      <c r="D2" s="307"/>
    </row>
    <row r="4" spans="2:4" ht="21.75" customHeight="1" thickBot="1" x14ac:dyDescent="0.2">
      <c r="B4" s="251" t="s">
        <v>6</v>
      </c>
      <c r="C4" s="251" t="s">
        <v>7</v>
      </c>
      <c r="D4" s="251" t="s">
        <v>118</v>
      </c>
    </row>
    <row r="5" spans="2:4" ht="12" thickTop="1" x14ac:dyDescent="0.15"/>
  </sheetData>
  <sheetProtection algorithmName="SHA-512" hashValue="tzqaqROilGflpjLdyGkXOZrFjIZ9GaiglwPimp+whR7EH5lWE26W7CWxdkjXhuvAjFuvW3o6XWrANcwaLt0z1A==" saltValue="MEEq4aKLia+PpaaZyeaqdA==" spinCount="100000" sheet="1" objects="1" scenarios="1" formatColumns="0" formatRows="0" autoFilter="0"/>
  <autoFilter ref="B4:D4"/>
  <mergeCells count="1">
    <mergeCell ref="B2:D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E87"/>
  <sheetViews>
    <sheetView showGridLines="0" workbookViewId="0">
      <selection activeCell="B16" sqref="B16"/>
    </sheetView>
  </sheetViews>
  <sheetFormatPr defaultColWidth="9.140625" defaultRowHeight="11.25" x14ac:dyDescent="0.15"/>
  <cols>
    <col min="1" max="1" width="32.5703125" style="7" bestFit="1" customWidth="1"/>
    <col min="2" max="2" width="11.7109375" style="5" customWidth="1"/>
    <col min="3" max="3" width="9.140625" style="5"/>
    <col min="4" max="4" width="32.28515625" style="183" bestFit="1" customWidth="1"/>
    <col min="5" max="5" width="19.85546875" style="183" bestFit="1" customWidth="1"/>
    <col min="6" max="16384" width="9.140625" style="5"/>
  </cols>
  <sheetData>
    <row r="1" spans="1:5" x14ac:dyDescent="0.15">
      <c r="A1" s="44" t="s">
        <v>110</v>
      </c>
      <c r="B1" s="111" t="s">
        <v>205</v>
      </c>
      <c r="D1" s="181" t="s">
        <v>234</v>
      </c>
      <c r="E1" s="181" t="s">
        <v>235</v>
      </c>
    </row>
    <row r="2" spans="1:5" x14ac:dyDescent="0.15">
      <c r="A2" s="6" t="s">
        <v>17</v>
      </c>
      <c r="B2" s="197" t="s">
        <v>206</v>
      </c>
      <c r="D2" s="6" t="s">
        <v>29</v>
      </c>
      <c r="E2" s="182">
        <v>0</v>
      </c>
    </row>
    <row r="3" spans="1:5" x14ac:dyDescent="0.15">
      <c r="A3" s="6" t="s">
        <v>18</v>
      </c>
      <c r="B3" s="197" t="s">
        <v>207</v>
      </c>
      <c r="D3" s="6" t="s">
        <v>54</v>
      </c>
    </row>
    <row r="4" spans="1:5" x14ac:dyDescent="0.15">
      <c r="A4" s="6" t="s">
        <v>19</v>
      </c>
      <c r="B4" s="197" t="s">
        <v>208</v>
      </c>
      <c r="E4" s="5"/>
    </row>
    <row r="5" spans="1:5" x14ac:dyDescent="0.15">
      <c r="A5" s="6" t="s">
        <v>20</v>
      </c>
      <c r="B5" s="197" t="s">
        <v>209</v>
      </c>
      <c r="E5" s="5"/>
    </row>
    <row r="6" spans="1:5" x14ac:dyDescent="0.15">
      <c r="A6" s="6" t="s">
        <v>21</v>
      </c>
      <c r="B6" s="197" t="s">
        <v>231</v>
      </c>
      <c r="E6" s="5"/>
    </row>
    <row r="7" spans="1:5" x14ac:dyDescent="0.15">
      <c r="A7" s="6" t="s">
        <v>22</v>
      </c>
      <c r="B7" s="197" t="s">
        <v>236</v>
      </c>
      <c r="E7" s="5"/>
    </row>
    <row r="8" spans="1:5" x14ac:dyDescent="0.15">
      <c r="A8" s="6" t="s">
        <v>23</v>
      </c>
      <c r="B8" s="197" t="s">
        <v>245</v>
      </c>
      <c r="E8" s="5"/>
    </row>
    <row r="9" spans="1:5" x14ac:dyDescent="0.15">
      <c r="A9" s="6" t="s">
        <v>24</v>
      </c>
      <c r="B9" s="197" t="s">
        <v>247</v>
      </c>
      <c r="E9" s="5"/>
    </row>
    <row r="10" spans="1:5" x14ac:dyDescent="0.15">
      <c r="A10" s="6" t="s">
        <v>25</v>
      </c>
      <c r="B10" s="197" t="s">
        <v>249</v>
      </c>
      <c r="E10" s="5"/>
    </row>
    <row r="11" spans="1:5" x14ac:dyDescent="0.15">
      <c r="A11" s="6" t="s">
        <v>26</v>
      </c>
      <c r="B11" s="197" t="s">
        <v>261</v>
      </c>
      <c r="E11" s="5"/>
    </row>
    <row r="12" spans="1:5" x14ac:dyDescent="0.15">
      <c r="A12" s="6" t="s">
        <v>108</v>
      </c>
      <c r="E12" s="5"/>
    </row>
    <row r="13" spans="1:5" x14ac:dyDescent="0.15">
      <c r="A13" s="6" t="s">
        <v>27</v>
      </c>
      <c r="E13" s="5"/>
    </row>
    <row r="14" spans="1:5" x14ac:dyDescent="0.15">
      <c r="A14" s="6" t="s">
        <v>109</v>
      </c>
    </row>
    <row r="15" spans="1:5" x14ac:dyDescent="0.15">
      <c r="A15" s="6" t="s">
        <v>232</v>
      </c>
    </row>
    <row r="16" spans="1:5" x14ac:dyDescent="0.15">
      <c r="A16" s="6" t="s">
        <v>28</v>
      </c>
    </row>
    <row r="17" spans="1:1" x14ac:dyDescent="0.15">
      <c r="A17" s="6" t="s">
        <v>29</v>
      </c>
    </row>
    <row r="18" spans="1:1" x14ac:dyDescent="0.15">
      <c r="A18" s="6" t="s">
        <v>30</v>
      </c>
    </row>
    <row r="19" spans="1:1" x14ac:dyDescent="0.15">
      <c r="A19" s="6" t="s">
        <v>31</v>
      </c>
    </row>
    <row r="20" spans="1:1" x14ac:dyDescent="0.15">
      <c r="A20" s="6" t="s">
        <v>32</v>
      </c>
    </row>
    <row r="21" spans="1:1" x14ac:dyDescent="0.15">
      <c r="A21" s="6" t="s">
        <v>33</v>
      </c>
    </row>
    <row r="22" spans="1:1" x14ac:dyDescent="0.15">
      <c r="A22" s="6" t="s">
        <v>34</v>
      </c>
    </row>
    <row r="23" spans="1:1" x14ac:dyDescent="0.15">
      <c r="A23" s="6" t="s">
        <v>35</v>
      </c>
    </row>
    <row r="24" spans="1:1" x14ac:dyDescent="0.15">
      <c r="A24" s="6" t="s">
        <v>36</v>
      </c>
    </row>
    <row r="25" spans="1:1" x14ac:dyDescent="0.15">
      <c r="A25" s="6" t="s">
        <v>37</v>
      </c>
    </row>
    <row r="26" spans="1:1" x14ac:dyDescent="0.15">
      <c r="A26" s="6" t="s">
        <v>38</v>
      </c>
    </row>
    <row r="27" spans="1:1" x14ac:dyDescent="0.15">
      <c r="A27" s="6" t="s">
        <v>39</v>
      </c>
    </row>
    <row r="28" spans="1:1" x14ac:dyDescent="0.15">
      <c r="A28" s="6" t="s">
        <v>40</v>
      </c>
    </row>
    <row r="29" spans="1:1" x14ac:dyDescent="0.15">
      <c r="A29" s="6" t="s">
        <v>41</v>
      </c>
    </row>
    <row r="30" spans="1:1" x14ac:dyDescent="0.15">
      <c r="A30" s="6" t="s">
        <v>42</v>
      </c>
    </row>
    <row r="31" spans="1:1" x14ac:dyDescent="0.15">
      <c r="A31" s="6" t="s">
        <v>43</v>
      </c>
    </row>
    <row r="32" spans="1:1" x14ac:dyDescent="0.15">
      <c r="A32" s="6" t="s">
        <v>44</v>
      </c>
    </row>
    <row r="33" spans="1:1" x14ac:dyDescent="0.15">
      <c r="A33" s="6" t="s">
        <v>45</v>
      </c>
    </row>
    <row r="34" spans="1:1" x14ac:dyDescent="0.15">
      <c r="A34" s="6" t="s">
        <v>46</v>
      </c>
    </row>
    <row r="35" spans="1:1" x14ac:dyDescent="0.15">
      <c r="A35" s="6" t="s">
        <v>47</v>
      </c>
    </row>
    <row r="36" spans="1:1" x14ac:dyDescent="0.15">
      <c r="A36" s="6" t="s">
        <v>11</v>
      </c>
    </row>
    <row r="37" spans="1:1" x14ac:dyDescent="0.15">
      <c r="A37" s="6" t="s">
        <v>12</v>
      </c>
    </row>
    <row r="38" spans="1:1" x14ac:dyDescent="0.15">
      <c r="A38" s="6" t="s">
        <v>13</v>
      </c>
    </row>
    <row r="39" spans="1:1" x14ac:dyDescent="0.15">
      <c r="A39" s="6" t="s">
        <v>14</v>
      </c>
    </row>
    <row r="40" spans="1:1" x14ac:dyDescent="0.15">
      <c r="A40" s="6" t="s">
        <v>15</v>
      </c>
    </row>
    <row r="41" spans="1:1" x14ac:dyDescent="0.15">
      <c r="A41" s="6" t="s">
        <v>16</v>
      </c>
    </row>
    <row r="42" spans="1:1" x14ac:dyDescent="0.15">
      <c r="A42" s="6" t="s">
        <v>48</v>
      </c>
    </row>
    <row r="43" spans="1:1" x14ac:dyDescent="0.15">
      <c r="A43" s="6" t="s">
        <v>49</v>
      </c>
    </row>
    <row r="44" spans="1:1" x14ac:dyDescent="0.15">
      <c r="A44" s="6" t="s">
        <v>50</v>
      </c>
    </row>
    <row r="45" spans="1:1" x14ac:dyDescent="0.15">
      <c r="A45" s="6" t="s">
        <v>51</v>
      </c>
    </row>
    <row r="46" spans="1:1" x14ac:dyDescent="0.15">
      <c r="A46" s="6" t="s">
        <v>52</v>
      </c>
    </row>
    <row r="47" spans="1:1" x14ac:dyDescent="0.15">
      <c r="A47" s="6" t="s">
        <v>73</v>
      </c>
    </row>
    <row r="48" spans="1:1" x14ac:dyDescent="0.15">
      <c r="A48" s="6" t="s">
        <v>74</v>
      </c>
    </row>
    <row r="49" spans="1:1" x14ac:dyDescent="0.15">
      <c r="A49" s="6" t="s">
        <v>75</v>
      </c>
    </row>
    <row r="50" spans="1:1" x14ac:dyDescent="0.15">
      <c r="A50" s="6" t="s">
        <v>53</v>
      </c>
    </row>
    <row r="51" spans="1:1" x14ac:dyDescent="0.15">
      <c r="A51" s="6" t="s">
        <v>54</v>
      </c>
    </row>
    <row r="52" spans="1:1" x14ac:dyDescent="0.15">
      <c r="A52" s="6" t="s">
        <v>55</v>
      </c>
    </row>
    <row r="53" spans="1:1" x14ac:dyDescent="0.15">
      <c r="A53" s="6" t="s">
        <v>56</v>
      </c>
    </row>
    <row r="54" spans="1:1" x14ac:dyDescent="0.15">
      <c r="A54" s="6" t="s">
        <v>57</v>
      </c>
    </row>
    <row r="55" spans="1:1" x14ac:dyDescent="0.15">
      <c r="A55" s="6" t="s">
        <v>58</v>
      </c>
    </row>
    <row r="56" spans="1:1" x14ac:dyDescent="0.15">
      <c r="A56" s="6" t="s">
        <v>59</v>
      </c>
    </row>
    <row r="57" spans="1:1" x14ac:dyDescent="0.15">
      <c r="A57" s="6" t="s">
        <v>233</v>
      </c>
    </row>
    <row r="58" spans="1:1" x14ac:dyDescent="0.15">
      <c r="A58" s="6" t="s">
        <v>60</v>
      </c>
    </row>
    <row r="59" spans="1:1" x14ac:dyDescent="0.15">
      <c r="A59" s="6" t="s">
        <v>61</v>
      </c>
    </row>
    <row r="60" spans="1:1" x14ac:dyDescent="0.15">
      <c r="A60" s="6" t="s">
        <v>62</v>
      </c>
    </row>
    <row r="61" spans="1:1" x14ac:dyDescent="0.15">
      <c r="A61" s="6" t="s">
        <v>63</v>
      </c>
    </row>
    <row r="62" spans="1:1" x14ac:dyDescent="0.15">
      <c r="A62" s="6" t="s">
        <v>4</v>
      </c>
    </row>
    <row r="63" spans="1:1" x14ac:dyDescent="0.15">
      <c r="A63" s="6" t="s">
        <v>64</v>
      </c>
    </row>
    <row r="64" spans="1:1" x14ac:dyDescent="0.15">
      <c r="A64" s="6" t="s">
        <v>65</v>
      </c>
    </row>
    <row r="65" spans="1:1" x14ac:dyDescent="0.15">
      <c r="A65" s="6" t="s">
        <v>66</v>
      </c>
    </row>
    <row r="66" spans="1:1" x14ac:dyDescent="0.15">
      <c r="A66" s="6" t="s">
        <v>67</v>
      </c>
    </row>
    <row r="67" spans="1:1" x14ac:dyDescent="0.15">
      <c r="A67" s="6" t="s">
        <v>68</v>
      </c>
    </row>
    <row r="68" spans="1:1" x14ac:dyDescent="0.15">
      <c r="A68" s="6" t="s">
        <v>69</v>
      </c>
    </row>
    <row r="69" spans="1:1" x14ac:dyDescent="0.15">
      <c r="A69" s="6" t="s">
        <v>70</v>
      </c>
    </row>
    <row r="70" spans="1:1" x14ac:dyDescent="0.15">
      <c r="A70" s="6" t="s">
        <v>71</v>
      </c>
    </row>
    <row r="71" spans="1:1" x14ac:dyDescent="0.15">
      <c r="A71" s="6" t="s">
        <v>72</v>
      </c>
    </row>
    <row r="72" spans="1:1" x14ac:dyDescent="0.15">
      <c r="A72" s="6" t="s">
        <v>76</v>
      </c>
    </row>
    <row r="73" spans="1:1" x14ac:dyDescent="0.15">
      <c r="A73" s="6" t="s">
        <v>77</v>
      </c>
    </row>
    <row r="74" spans="1:1" x14ac:dyDescent="0.15">
      <c r="A74" s="6" t="s">
        <v>78</v>
      </c>
    </row>
    <row r="75" spans="1:1" x14ac:dyDescent="0.15">
      <c r="A75" s="6" t="s">
        <v>79</v>
      </c>
    </row>
    <row r="76" spans="1:1" x14ac:dyDescent="0.15">
      <c r="A76" s="6" t="s">
        <v>80</v>
      </c>
    </row>
    <row r="77" spans="1:1" x14ac:dyDescent="0.15">
      <c r="A77" s="6" t="s">
        <v>81</v>
      </c>
    </row>
    <row r="78" spans="1:1" x14ac:dyDescent="0.15">
      <c r="A78" s="6" t="s">
        <v>82</v>
      </c>
    </row>
    <row r="79" spans="1:1" x14ac:dyDescent="0.15">
      <c r="A79" s="6" t="s">
        <v>10</v>
      </c>
    </row>
    <row r="80" spans="1:1" x14ac:dyDescent="0.15">
      <c r="A80" s="6" t="s">
        <v>83</v>
      </c>
    </row>
    <row r="81" spans="1:1" x14ac:dyDescent="0.15">
      <c r="A81" s="6" t="s">
        <v>84</v>
      </c>
    </row>
    <row r="82" spans="1:1" x14ac:dyDescent="0.15">
      <c r="A82" s="6" t="s">
        <v>85</v>
      </c>
    </row>
    <row r="83" spans="1:1" x14ac:dyDescent="0.15">
      <c r="A83" s="6" t="s">
        <v>86</v>
      </c>
    </row>
    <row r="84" spans="1:1" x14ac:dyDescent="0.15">
      <c r="A84" s="6" t="s">
        <v>87</v>
      </c>
    </row>
    <row r="85" spans="1:1" x14ac:dyDescent="0.15">
      <c r="A85" s="6" t="s">
        <v>88</v>
      </c>
    </row>
    <row r="86" spans="1:1" x14ac:dyDescent="0.15">
      <c r="A86" s="6" t="s">
        <v>89</v>
      </c>
    </row>
    <row r="87" spans="1:1" x14ac:dyDescent="0.15">
      <c r="A87" s="6" t="s">
        <v>90</v>
      </c>
    </row>
  </sheetData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49"/>
  <sheetViews>
    <sheetView showGridLines="0" zoomScaleNormal="100" workbookViewId="0">
      <selection activeCell="F25" sqref="F25"/>
    </sheetView>
  </sheetViews>
  <sheetFormatPr defaultColWidth="9.140625" defaultRowHeight="11.25" x14ac:dyDescent="0.15"/>
  <cols>
    <col min="1" max="1" width="36.28515625" style="2" customWidth="1"/>
    <col min="2" max="2" width="21.140625" style="2" bestFit="1" customWidth="1"/>
    <col min="3" max="16384" width="9.140625" style="1"/>
  </cols>
  <sheetData>
    <row r="1" spans="1:2" x14ac:dyDescent="0.15">
      <c r="A1" s="3" t="s">
        <v>97</v>
      </c>
      <c r="B1" s="3" t="s">
        <v>98</v>
      </c>
    </row>
    <row r="2" spans="1:2" x14ac:dyDescent="0.15">
      <c r="A2" t="s">
        <v>99</v>
      </c>
      <c r="B2" t="s">
        <v>100</v>
      </c>
    </row>
    <row r="3" spans="1:2" x14ac:dyDescent="0.15">
      <c r="A3" t="s">
        <v>120</v>
      </c>
      <c r="B3" t="s">
        <v>102</v>
      </c>
    </row>
    <row r="4" spans="1:2" x14ac:dyDescent="0.15">
      <c r="A4" t="s">
        <v>101</v>
      </c>
      <c r="B4" t="s">
        <v>158</v>
      </c>
    </row>
    <row r="5" spans="1:2" x14ac:dyDescent="0.15">
      <c r="A5" t="s">
        <v>161</v>
      </c>
      <c r="B5" t="s">
        <v>105</v>
      </c>
    </row>
    <row r="6" spans="1:2" x14ac:dyDescent="0.15">
      <c r="A6" t="s">
        <v>210</v>
      </c>
      <c r="B6" t="s">
        <v>250</v>
      </c>
    </row>
    <row r="7" spans="1:2" x14ac:dyDescent="0.15">
      <c r="A7" t="s">
        <v>211</v>
      </c>
      <c r="B7" t="s">
        <v>121</v>
      </c>
    </row>
    <row r="8" spans="1:2" x14ac:dyDescent="0.15">
      <c r="A8" t="s">
        <v>212</v>
      </c>
      <c r="B8" t="s">
        <v>106</v>
      </c>
    </row>
    <row r="9" spans="1:2" x14ac:dyDescent="0.15">
      <c r="A9" t="s">
        <v>213</v>
      </c>
      <c r="B9" t="s">
        <v>251</v>
      </c>
    </row>
    <row r="10" spans="1:2" x14ac:dyDescent="0.15">
      <c r="A10" t="s">
        <v>95</v>
      </c>
      <c r="B10" t="s">
        <v>104</v>
      </c>
    </row>
    <row r="11" spans="1:2" x14ac:dyDescent="0.15">
      <c r="A11" t="s">
        <v>103</v>
      </c>
      <c r="B11" t="s">
        <v>119</v>
      </c>
    </row>
    <row r="12" spans="1:2" x14ac:dyDescent="0.15">
      <c r="A12"/>
      <c r="B12" t="s">
        <v>107</v>
      </c>
    </row>
    <row r="13" spans="1:2" x14ac:dyDescent="0.15">
      <c r="A13"/>
      <c r="B13" t="s">
        <v>123</v>
      </c>
    </row>
    <row r="14" spans="1:2" x14ac:dyDescent="0.15">
      <c r="A14"/>
      <c r="B14" t="s">
        <v>215</v>
      </c>
    </row>
    <row r="15" spans="1:2" x14ac:dyDescent="0.15">
      <c r="A15"/>
      <c r="B15" t="s">
        <v>214</v>
      </c>
    </row>
    <row r="16" spans="1:2" x14ac:dyDescent="0.15">
      <c r="A16"/>
      <c r="B16" t="s">
        <v>229</v>
      </c>
    </row>
    <row r="17" spans="1:2" x14ac:dyDescent="0.15">
      <c r="A17"/>
      <c r="B17" t="s">
        <v>122</v>
      </c>
    </row>
    <row r="18" spans="1:2" x14ac:dyDescent="0.15">
      <c r="A18"/>
      <c r="B18" t="s">
        <v>230</v>
      </c>
    </row>
    <row r="19" spans="1:2" x14ac:dyDescent="0.15">
      <c r="A19"/>
      <c r="B19" t="s">
        <v>252</v>
      </c>
    </row>
    <row r="20" spans="1:2" x14ac:dyDescent="0.15">
      <c r="A20"/>
      <c r="B20"/>
    </row>
    <row r="21" spans="1:2" x14ac:dyDescent="0.15">
      <c r="A21"/>
      <c r="B21"/>
    </row>
    <row r="22" spans="1:2" x14ac:dyDescent="0.15">
      <c r="A22"/>
      <c r="B22"/>
    </row>
    <row r="23" spans="1:2" x14ac:dyDescent="0.15">
      <c r="A23"/>
      <c r="B23"/>
    </row>
    <row r="24" spans="1:2" x14ac:dyDescent="0.15">
      <c r="A24"/>
      <c r="B24"/>
    </row>
    <row r="25" spans="1:2" x14ac:dyDescent="0.15">
      <c r="A25"/>
      <c r="B25"/>
    </row>
    <row r="26" spans="1:2" x14ac:dyDescent="0.15">
      <c r="A26"/>
      <c r="B26"/>
    </row>
    <row r="27" spans="1:2" x14ac:dyDescent="0.15">
      <c r="A27"/>
      <c r="B27"/>
    </row>
    <row r="28" spans="1:2" x14ac:dyDescent="0.15">
      <c r="A28"/>
      <c r="B28"/>
    </row>
    <row r="29" spans="1:2" x14ac:dyDescent="0.15">
      <c r="A29"/>
      <c r="B29"/>
    </row>
    <row r="30" spans="1:2" x14ac:dyDescent="0.15">
      <c r="A30"/>
      <c r="B30"/>
    </row>
    <row r="31" spans="1:2" x14ac:dyDescent="0.15">
      <c r="A31"/>
      <c r="B31"/>
    </row>
    <row r="32" spans="1:2" x14ac:dyDescent="0.15">
      <c r="A32"/>
      <c r="B32"/>
    </row>
    <row r="33" spans="1:2" x14ac:dyDescent="0.15">
      <c r="A33"/>
      <c r="B33"/>
    </row>
    <row r="34" spans="1:2" x14ac:dyDescent="0.15">
      <c r="A34"/>
      <c r="B34"/>
    </row>
    <row r="35" spans="1:2" x14ac:dyDescent="0.15">
      <c r="A35"/>
      <c r="B35"/>
    </row>
    <row r="36" spans="1:2" x14ac:dyDescent="0.15">
      <c r="A36"/>
      <c r="B36"/>
    </row>
    <row r="37" spans="1:2" x14ac:dyDescent="0.15">
      <c r="A37"/>
      <c r="B37"/>
    </row>
    <row r="38" spans="1:2" x14ac:dyDescent="0.15">
      <c r="A38"/>
      <c r="B38"/>
    </row>
    <row r="39" spans="1:2" x14ac:dyDescent="0.15">
      <c r="A39"/>
      <c r="B39"/>
    </row>
    <row r="40" spans="1:2" x14ac:dyDescent="0.15">
      <c r="A40"/>
      <c r="B40"/>
    </row>
    <row r="41" spans="1:2" x14ac:dyDescent="0.15">
      <c r="A41"/>
      <c r="B41"/>
    </row>
    <row r="42" spans="1:2" x14ac:dyDescent="0.15">
      <c r="A42"/>
      <c r="B42"/>
    </row>
    <row r="43" spans="1:2" x14ac:dyDescent="0.15">
      <c r="A43"/>
      <c r="B43"/>
    </row>
    <row r="44" spans="1:2" x14ac:dyDescent="0.15">
      <c r="A44"/>
      <c r="B44"/>
    </row>
    <row r="45" spans="1:2" x14ac:dyDescent="0.15">
      <c r="A45"/>
      <c r="B45"/>
    </row>
    <row r="46" spans="1:2" x14ac:dyDescent="0.15">
      <c r="A46"/>
      <c r="B46"/>
    </row>
    <row r="47" spans="1:2" x14ac:dyDescent="0.15">
      <c r="A47"/>
      <c r="B47"/>
    </row>
    <row r="48" spans="1:2" x14ac:dyDescent="0.15">
      <c r="A48"/>
      <c r="B48"/>
    </row>
    <row r="49" spans="1:2" x14ac:dyDescent="0.15">
      <c r="A49"/>
      <c r="B49"/>
    </row>
    <row r="50" spans="1:2" x14ac:dyDescent="0.15">
      <c r="A50"/>
      <c r="B50"/>
    </row>
    <row r="51" spans="1:2" x14ac:dyDescent="0.15">
      <c r="A51"/>
      <c r="B51"/>
    </row>
    <row r="52" spans="1:2" x14ac:dyDescent="0.15">
      <c r="A52"/>
      <c r="B52"/>
    </row>
    <row r="53" spans="1:2" x14ac:dyDescent="0.15">
      <c r="A53"/>
      <c r="B53"/>
    </row>
    <row r="54" spans="1:2" x14ac:dyDescent="0.15">
      <c r="A54"/>
      <c r="B54"/>
    </row>
    <row r="55" spans="1:2" x14ac:dyDescent="0.15">
      <c r="A55"/>
      <c r="B55"/>
    </row>
    <row r="56" spans="1:2" x14ac:dyDescent="0.15">
      <c r="A56"/>
      <c r="B56"/>
    </row>
    <row r="57" spans="1:2" x14ac:dyDescent="0.15">
      <c r="A57"/>
      <c r="B57"/>
    </row>
    <row r="58" spans="1:2" x14ac:dyDescent="0.15">
      <c r="A58"/>
      <c r="B58"/>
    </row>
    <row r="59" spans="1:2" x14ac:dyDescent="0.15">
      <c r="A59"/>
      <c r="B59"/>
    </row>
    <row r="60" spans="1:2" x14ac:dyDescent="0.15">
      <c r="A60"/>
      <c r="B60"/>
    </row>
    <row r="61" spans="1:2" x14ac:dyDescent="0.15">
      <c r="A61"/>
      <c r="B61"/>
    </row>
    <row r="62" spans="1:2" x14ac:dyDescent="0.15">
      <c r="A62"/>
      <c r="B62"/>
    </row>
    <row r="63" spans="1:2" x14ac:dyDescent="0.15">
      <c r="A63"/>
      <c r="B63"/>
    </row>
    <row r="64" spans="1:2" x14ac:dyDescent="0.15">
      <c r="A64"/>
      <c r="B64"/>
    </row>
    <row r="65" spans="1:2" x14ac:dyDescent="0.15">
      <c r="A65"/>
      <c r="B65"/>
    </row>
    <row r="66" spans="1:2" x14ac:dyDescent="0.15">
      <c r="A66"/>
      <c r="B66"/>
    </row>
    <row r="67" spans="1:2" x14ac:dyDescent="0.15">
      <c r="A67"/>
      <c r="B67"/>
    </row>
    <row r="68" spans="1:2" x14ac:dyDescent="0.15">
      <c r="A68"/>
      <c r="B68"/>
    </row>
    <row r="69" spans="1:2" x14ac:dyDescent="0.15">
      <c r="A69"/>
      <c r="B69"/>
    </row>
    <row r="70" spans="1:2" x14ac:dyDescent="0.15">
      <c r="A70"/>
      <c r="B70"/>
    </row>
    <row r="71" spans="1:2" x14ac:dyDescent="0.15">
      <c r="A71"/>
      <c r="B71"/>
    </row>
    <row r="72" spans="1:2" x14ac:dyDescent="0.15">
      <c r="A72"/>
      <c r="B72"/>
    </row>
    <row r="73" spans="1:2" x14ac:dyDescent="0.15">
      <c r="A73"/>
      <c r="B73"/>
    </row>
    <row r="74" spans="1:2" x14ac:dyDescent="0.15">
      <c r="A74"/>
      <c r="B74"/>
    </row>
    <row r="75" spans="1:2" x14ac:dyDescent="0.15">
      <c r="A75"/>
      <c r="B75"/>
    </row>
    <row r="76" spans="1:2" x14ac:dyDescent="0.15">
      <c r="A76"/>
      <c r="B76"/>
    </row>
    <row r="77" spans="1:2" x14ac:dyDescent="0.15">
      <c r="A77"/>
      <c r="B77"/>
    </row>
    <row r="78" spans="1:2" x14ac:dyDescent="0.15">
      <c r="A78"/>
      <c r="B78"/>
    </row>
    <row r="79" spans="1:2" x14ac:dyDescent="0.15">
      <c r="A79"/>
      <c r="B79"/>
    </row>
    <row r="80" spans="1:2" x14ac:dyDescent="0.15">
      <c r="A80"/>
      <c r="B80"/>
    </row>
    <row r="81" spans="1:2" x14ac:dyDescent="0.15">
      <c r="A81"/>
      <c r="B81"/>
    </row>
    <row r="82" spans="1:2" x14ac:dyDescent="0.15">
      <c r="A82"/>
      <c r="B82"/>
    </row>
    <row r="83" spans="1:2" x14ac:dyDescent="0.15">
      <c r="A83"/>
      <c r="B83"/>
    </row>
    <row r="84" spans="1:2" x14ac:dyDescent="0.15">
      <c r="A84"/>
      <c r="B84"/>
    </row>
    <row r="85" spans="1:2" x14ac:dyDescent="0.15">
      <c r="A85"/>
      <c r="B85"/>
    </row>
    <row r="86" spans="1:2" x14ac:dyDescent="0.15">
      <c r="A86"/>
      <c r="B86"/>
    </row>
    <row r="87" spans="1:2" x14ac:dyDescent="0.15">
      <c r="A87"/>
      <c r="B87"/>
    </row>
    <row r="88" spans="1:2" x14ac:dyDescent="0.15">
      <c r="A88"/>
      <c r="B88"/>
    </row>
    <row r="89" spans="1:2" x14ac:dyDescent="0.15">
      <c r="A89"/>
      <c r="B89"/>
    </row>
    <row r="90" spans="1:2" x14ac:dyDescent="0.15">
      <c r="A90"/>
      <c r="B90"/>
    </row>
    <row r="91" spans="1:2" x14ac:dyDescent="0.15">
      <c r="A91"/>
      <c r="B91"/>
    </row>
    <row r="92" spans="1:2" x14ac:dyDescent="0.15">
      <c r="A92"/>
      <c r="B92"/>
    </row>
    <row r="93" spans="1:2" x14ac:dyDescent="0.15">
      <c r="A93"/>
      <c r="B93"/>
    </row>
    <row r="94" spans="1:2" x14ac:dyDescent="0.15">
      <c r="A94"/>
      <c r="B94"/>
    </row>
    <row r="95" spans="1:2" x14ac:dyDescent="0.15">
      <c r="A95"/>
      <c r="B95"/>
    </row>
    <row r="96" spans="1:2" x14ac:dyDescent="0.15">
      <c r="A96"/>
      <c r="B96"/>
    </row>
    <row r="97" spans="1:2" x14ac:dyDescent="0.15">
      <c r="A97"/>
      <c r="B97"/>
    </row>
    <row r="98" spans="1:2" x14ac:dyDescent="0.15">
      <c r="A98"/>
      <c r="B98"/>
    </row>
    <row r="99" spans="1:2" x14ac:dyDescent="0.15">
      <c r="A99"/>
      <c r="B99"/>
    </row>
    <row r="100" spans="1:2" x14ac:dyDescent="0.15">
      <c r="A100"/>
      <c r="B100"/>
    </row>
    <row r="101" spans="1:2" x14ac:dyDescent="0.15">
      <c r="A101"/>
      <c r="B101"/>
    </row>
    <row r="102" spans="1:2" x14ac:dyDescent="0.15">
      <c r="A102"/>
      <c r="B102"/>
    </row>
    <row r="103" spans="1:2" x14ac:dyDescent="0.15">
      <c r="A103"/>
      <c r="B103"/>
    </row>
    <row r="104" spans="1:2" x14ac:dyDescent="0.15">
      <c r="A104"/>
      <c r="B104"/>
    </row>
    <row r="105" spans="1:2" x14ac:dyDescent="0.15">
      <c r="A105"/>
      <c r="B105"/>
    </row>
    <row r="106" spans="1:2" x14ac:dyDescent="0.15">
      <c r="A106"/>
      <c r="B106"/>
    </row>
    <row r="107" spans="1:2" x14ac:dyDescent="0.15">
      <c r="A107"/>
      <c r="B107"/>
    </row>
    <row r="108" spans="1:2" x14ac:dyDescent="0.15">
      <c r="A108"/>
      <c r="B108"/>
    </row>
    <row r="109" spans="1:2" x14ac:dyDescent="0.15">
      <c r="A109"/>
      <c r="B109"/>
    </row>
    <row r="110" spans="1:2" x14ac:dyDescent="0.15">
      <c r="A110"/>
      <c r="B110"/>
    </row>
    <row r="111" spans="1:2" x14ac:dyDescent="0.15">
      <c r="A111"/>
      <c r="B111"/>
    </row>
    <row r="112" spans="1:2" x14ac:dyDescent="0.15">
      <c r="A112"/>
      <c r="B112"/>
    </row>
    <row r="113" spans="1:2" x14ac:dyDescent="0.15">
      <c r="A113"/>
      <c r="B113"/>
    </row>
    <row r="114" spans="1:2" x14ac:dyDescent="0.15">
      <c r="A114"/>
      <c r="B114"/>
    </row>
    <row r="115" spans="1:2" x14ac:dyDescent="0.15">
      <c r="A115"/>
      <c r="B115"/>
    </row>
    <row r="116" spans="1:2" x14ac:dyDescent="0.15">
      <c r="A116"/>
      <c r="B116"/>
    </row>
    <row r="117" spans="1:2" x14ac:dyDescent="0.15">
      <c r="A117"/>
      <c r="B117"/>
    </row>
    <row r="118" spans="1:2" x14ac:dyDescent="0.15">
      <c r="A118"/>
      <c r="B118"/>
    </row>
    <row r="119" spans="1:2" x14ac:dyDescent="0.15">
      <c r="A119"/>
      <c r="B119"/>
    </row>
    <row r="120" spans="1:2" x14ac:dyDescent="0.15">
      <c r="A120"/>
      <c r="B120"/>
    </row>
    <row r="121" spans="1:2" x14ac:dyDescent="0.15">
      <c r="A121"/>
      <c r="B121"/>
    </row>
    <row r="122" spans="1:2" x14ac:dyDescent="0.15">
      <c r="A122"/>
      <c r="B122"/>
    </row>
    <row r="123" spans="1:2" x14ac:dyDescent="0.15">
      <c r="A123"/>
      <c r="B123"/>
    </row>
    <row r="124" spans="1:2" x14ac:dyDescent="0.15">
      <c r="A124"/>
      <c r="B124"/>
    </row>
    <row r="125" spans="1:2" x14ac:dyDescent="0.15">
      <c r="A125"/>
      <c r="B125"/>
    </row>
    <row r="126" spans="1:2" x14ac:dyDescent="0.15">
      <c r="A126"/>
      <c r="B126"/>
    </row>
    <row r="127" spans="1:2" x14ac:dyDescent="0.15">
      <c r="A127"/>
      <c r="B127"/>
    </row>
    <row r="128" spans="1:2" x14ac:dyDescent="0.15">
      <c r="A128"/>
      <c r="B128"/>
    </row>
    <row r="129" spans="1:2" x14ac:dyDescent="0.15">
      <c r="A129"/>
      <c r="B129"/>
    </row>
    <row r="130" spans="1:2" x14ac:dyDescent="0.15">
      <c r="A130"/>
      <c r="B130"/>
    </row>
    <row r="131" spans="1:2" x14ac:dyDescent="0.15">
      <c r="A131"/>
      <c r="B131"/>
    </row>
    <row r="132" spans="1:2" x14ac:dyDescent="0.15">
      <c r="A132"/>
      <c r="B132"/>
    </row>
    <row r="133" spans="1:2" x14ac:dyDescent="0.15">
      <c r="A133"/>
      <c r="B133"/>
    </row>
    <row r="134" spans="1:2" x14ac:dyDescent="0.15">
      <c r="A134"/>
      <c r="B134"/>
    </row>
    <row r="135" spans="1:2" x14ac:dyDescent="0.15">
      <c r="A135"/>
      <c r="B135"/>
    </row>
    <row r="136" spans="1:2" x14ac:dyDescent="0.15">
      <c r="A136"/>
      <c r="B136"/>
    </row>
    <row r="137" spans="1:2" x14ac:dyDescent="0.15">
      <c r="A137"/>
      <c r="B137"/>
    </row>
    <row r="138" spans="1:2" x14ac:dyDescent="0.15">
      <c r="A138"/>
      <c r="B138"/>
    </row>
    <row r="139" spans="1:2" x14ac:dyDescent="0.15">
      <c r="A139"/>
      <c r="B139"/>
    </row>
    <row r="140" spans="1:2" x14ac:dyDescent="0.15">
      <c r="A140"/>
      <c r="B140"/>
    </row>
    <row r="141" spans="1:2" x14ac:dyDescent="0.15">
      <c r="A141"/>
      <c r="B141"/>
    </row>
    <row r="142" spans="1:2" x14ac:dyDescent="0.15">
      <c r="A142"/>
      <c r="B142"/>
    </row>
    <row r="143" spans="1:2" x14ac:dyDescent="0.15">
      <c r="A143"/>
      <c r="B143"/>
    </row>
    <row r="144" spans="1:2" x14ac:dyDescent="0.15">
      <c r="A144"/>
      <c r="B144"/>
    </row>
    <row r="145" spans="1:2" x14ac:dyDescent="0.15">
      <c r="A145"/>
      <c r="B145"/>
    </row>
    <row r="146" spans="1:2" x14ac:dyDescent="0.15">
      <c r="A146"/>
      <c r="B146"/>
    </row>
    <row r="147" spans="1:2" x14ac:dyDescent="0.15">
      <c r="A147"/>
      <c r="B147"/>
    </row>
    <row r="148" spans="1:2" x14ac:dyDescent="0.15">
      <c r="A148"/>
      <c r="B148"/>
    </row>
    <row r="149" spans="1:2" x14ac:dyDescent="0.15">
      <c r="A149"/>
      <c r="B149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1:X9"/>
  <sheetViews>
    <sheetView showGridLines="0" workbookViewId="0"/>
  </sheetViews>
  <sheetFormatPr defaultRowHeight="11.25" x14ac:dyDescent="0.15"/>
  <cols>
    <col min="6" max="6" width="38.7109375" customWidth="1"/>
  </cols>
  <sheetData>
    <row r="1" spans="1:24" s="46" customFormat="1" x14ac:dyDescent="0.15">
      <c r="A1" s="46" t="s">
        <v>156</v>
      </c>
    </row>
    <row r="2" spans="1:24" ht="12" thickBot="1" x14ac:dyDescent="0.2"/>
    <row r="3" spans="1:24" s="99" customFormat="1" ht="22.5" customHeight="1" thickTop="1" x14ac:dyDescent="0.15">
      <c r="C3" s="302"/>
      <c r="D3" s="293"/>
      <c r="E3" s="311"/>
      <c r="F3" s="116" t="str">
        <f>"Заявленная мощность потребителей"&amp;IF(regionException_flag = 1, ", в т.ч.","")</f>
        <v>Заявленная мощность потребителей</v>
      </c>
      <c r="G3" s="180" t="s">
        <v>129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5">
        <f>SUM(K3:V3)/12</f>
        <v>0</v>
      </c>
      <c r="X3" s="297"/>
    </row>
    <row r="4" spans="1:24" s="99" customFormat="1" ht="12" hidden="1" thickBot="1" x14ac:dyDescent="0.2">
      <c r="C4" s="302"/>
      <c r="D4" s="294"/>
      <c r="E4" s="312"/>
      <c r="F4" s="179"/>
      <c r="G4" s="248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97"/>
    </row>
    <row r="6" spans="1:24" s="46" customFormat="1" x14ac:dyDescent="0.15">
      <c r="A6" s="46" t="s">
        <v>157</v>
      </c>
    </row>
    <row r="7" spans="1:24" ht="12" thickBot="1" x14ac:dyDescent="0.2"/>
    <row r="8" spans="1:24" s="99" customFormat="1" ht="22.5" customHeight="1" thickTop="1" x14ac:dyDescent="0.15">
      <c r="C8" s="302"/>
      <c r="D8" s="308"/>
      <c r="E8" s="309"/>
      <c r="F8" s="116" t="str">
        <f>"Заявленная мощность потребителей"&amp;IF(regionException_flag = 1, ", в т.ч.","")</f>
        <v>Заявленная мощность потребителей</v>
      </c>
      <c r="G8" s="117" t="s">
        <v>129</v>
      </c>
      <c r="H8" s="195">
        <f>(Субабоненты!K8+Субабоненты!L8+Субабоненты!M8)/3</f>
        <v>0</v>
      </c>
      <c r="I8" s="195">
        <f>(Субабоненты!N8+Субабоненты!O8+Субабоненты!P8)/3</f>
        <v>0</v>
      </c>
      <c r="J8" s="195">
        <f>(Субабоненты!Q8+Субабоненты!R8+Субабоненты!S8)/3</f>
        <v>0</v>
      </c>
      <c r="K8" s="195">
        <f>(Субабоненты!T8+Субабоненты!U8+Субабоненты!V8)/3</f>
        <v>0</v>
      </c>
      <c r="L8" s="297"/>
    </row>
    <row r="9" spans="1:24" s="99" customFormat="1" ht="12" hidden="1" thickBot="1" x14ac:dyDescent="0.2">
      <c r="C9" s="302"/>
      <c r="D9" s="303"/>
      <c r="E9" s="310"/>
      <c r="F9" s="179"/>
      <c r="G9" s="248"/>
      <c r="H9" s="249"/>
      <c r="I9" s="249"/>
      <c r="J9" s="249"/>
      <c r="K9" s="249"/>
      <c r="L9" s="297"/>
    </row>
  </sheetData>
  <sheetProtection password="BC0D" sheet="1" objects="1" scenarios="1"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phoneticPr fontId="9" type="noConversion"/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40625" defaultRowHeight="11.25" x14ac:dyDescent="0.1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P18" sqref="P18"/>
    </sheetView>
  </sheetViews>
  <sheetFormatPr defaultColWidth="9.140625" defaultRowHeight="11.25" x14ac:dyDescent="0.15"/>
  <cols>
    <col min="1" max="16384" width="9.140625" style="216"/>
  </cols>
  <sheetData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85" workbookViewId="0"/>
  </sheetViews>
  <sheetFormatPr defaultColWidth="9.140625" defaultRowHeight="11.25" x14ac:dyDescent="0.15"/>
  <cols>
    <col min="1" max="1" width="49.140625" style="16" customWidth="1"/>
    <col min="2" max="16384" width="9.140625" style="16"/>
  </cols>
  <sheetData>
    <row r="1" spans="1:1" ht="12" x14ac:dyDescent="0.2">
      <c r="A1" s="15"/>
    </row>
    <row r="2" spans="1:1" ht="12" x14ac:dyDescent="0.2">
      <c r="A2" s="15"/>
    </row>
    <row r="3" spans="1:1" ht="12" x14ac:dyDescent="0.2">
      <c r="A3" s="15"/>
    </row>
    <row r="4" spans="1:1" ht="12" x14ac:dyDescent="0.2">
      <c r="A4" s="15"/>
    </row>
    <row r="5" spans="1:1" ht="12" x14ac:dyDescent="0.2">
      <c r="A5" s="15"/>
    </row>
    <row r="6" spans="1:1" ht="12" x14ac:dyDescent="0.2">
      <c r="A6" s="15"/>
    </row>
    <row r="7" spans="1:1" ht="12" x14ac:dyDescent="0.2">
      <c r="A7" s="15"/>
    </row>
    <row r="8" spans="1:1" ht="12" x14ac:dyDescent="0.2">
      <c r="A8" s="15"/>
    </row>
    <row r="9" spans="1:1" ht="12" x14ac:dyDescent="0.2">
      <c r="A9" s="15"/>
    </row>
    <row r="10" spans="1:1" ht="12" x14ac:dyDescent="0.2">
      <c r="A10" s="15"/>
    </row>
    <row r="11" spans="1:1" ht="12" x14ac:dyDescent="0.2">
      <c r="A11" s="15"/>
    </row>
    <row r="12" spans="1:1" ht="12" x14ac:dyDescent="0.2">
      <c r="A12" s="15"/>
    </row>
    <row r="13" spans="1:1" ht="12" x14ac:dyDescent="0.2">
      <c r="A13" s="15"/>
    </row>
    <row r="14" spans="1:1" ht="12" x14ac:dyDescent="0.2">
      <c r="A14" s="15"/>
    </row>
    <row r="15" spans="1:1" ht="12" x14ac:dyDescent="0.2">
      <c r="A15" s="15"/>
    </row>
    <row r="16" spans="1:1" ht="12" x14ac:dyDescent="0.2">
      <c r="A16" s="15"/>
    </row>
    <row r="17" spans="1:1" ht="12" x14ac:dyDescent="0.2">
      <c r="A17" s="15"/>
    </row>
    <row r="18" spans="1:1" ht="12" x14ac:dyDescent="0.2">
      <c r="A18" s="15"/>
    </row>
    <row r="19" spans="1:1" ht="12" x14ac:dyDescent="0.2">
      <c r="A19" s="15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40625" defaultRowHeight="11.25" x14ac:dyDescent="0.15"/>
  <cols>
    <col min="1" max="1" width="9.140625" style="17"/>
    <col min="2" max="16384" width="9.140625" style="18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N23" sqref="N23"/>
    </sheetView>
  </sheetViews>
  <sheetFormatPr defaultColWidth="9.140625" defaultRowHeight="11.25" x14ac:dyDescent="0.15"/>
  <cols>
    <col min="1" max="16384" width="9.140625" style="217"/>
  </cols>
  <sheetData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Authorization">
    <tabColor indexed="47"/>
  </sheetPr>
  <dimension ref="A1"/>
  <sheetViews>
    <sheetView workbookViewId="0">
      <selection activeCell="L27" sqref="L27"/>
    </sheetView>
  </sheetViews>
  <sheetFormatPr defaultRowHeight="11.25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7"/>
  <sheetViews>
    <sheetView showGridLines="0" zoomScaleNormal="100" workbookViewId="0"/>
  </sheetViews>
  <sheetFormatPr defaultColWidth="9.140625" defaultRowHeight="11.25" x14ac:dyDescent="0.15"/>
  <cols>
    <col min="1" max="1" width="30.7109375" style="10" customWidth="1"/>
    <col min="2" max="2" width="80.7109375" style="10" customWidth="1"/>
    <col min="3" max="3" width="30.7109375" style="10" customWidth="1"/>
    <col min="4" max="16384" width="9.140625" style="9"/>
  </cols>
  <sheetData>
    <row r="1" spans="1:4" ht="24" customHeight="1" x14ac:dyDescent="0.15">
      <c r="A1" s="165" t="s">
        <v>116</v>
      </c>
      <c r="B1" s="165" t="s">
        <v>117</v>
      </c>
      <c r="C1" s="165" t="s">
        <v>118</v>
      </c>
      <c r="D1" s="8"/>
    </row>
    <row r="2" spans="1:4" x14ac:dyDescent="0.15">
      <c r="A2" s="240">
        <v>43551.49255787037</v>
      </c>
      <c r="B2" s="10" t="s">
        <v>270</v>
      </c>
      <c r="C2" s="10" t="s">
        <v>271</v>
      </c>
    </row>
    <row r="3" spans="1:4" x14ac:dyDescent="0.15">
      <c r="A3" s="240">
        <v>43551.492592592593</v>
      </c>
      <c r="B3" s="10" t="s">
        <v>272</v>
      </c>
      <c r="C3" s="10" t="s">
        <v>271</v>
      </c>
    </row>
    <row r="4" spans="1:4" x14ac:dyDescent="0.15">
      <c r="A4" s="240">
        <v>43551.492881944447</v>
      </c>
      <c r="B4" s="10" t="s">
        <v>270</v>
      </c>
      <c r="C4" s="10" t="s">
        <v>271</v>
      </c>
    </row>
    <row r="5" spans="1:4" x14ac:dyDescent="0.15">
      <c r="A5" s="240">
        <v>43551.492881944447</v>
      </c>
      <c r="B5" s="10" t="s">
        <v>272</v>
      </c>
      <c r="C5" s="10" t="s">
        <v>271</v>
      </c>
    </row>
    <row r="6" spans="1:4" x14ac:dyDescent="0.15">
      <c r="A6" s="240">
        <v>43551.493796296294</v>
      </c>
      <c r="B6" s="10" t="s">
        <v>270</v>
      </c>
      <c r="C6" s="10" t="s">
        <v>271</v>
      </c>
    </row>
    <row r="7" spans="1:4" x14ac:dyDescent="0.15">
      <c r="A7" s="240">
        <v>43551.493796296294</v>
      </c>
      <c r="B7" s="10" t="s">
        <v>272</v>
      </c>
      <c r="C7" s="10" t="s">
        <v>271</v>
      </c>
    </row>
    <row r="8" spans="1:4" x14ac:dyDescent="0.15">
      <c r="A8" s="240">
        <v>43551.515636574077</v>
      </c>
      <c r="B8" s="10" t="s">
        <v>270</v>
      </c>
      <c r="C8" s="10" t="s">
        <v>271</v>
      </c>
    </row>
    <row r="9" spans="1:4" x14ac:dyDescent="0.15">
      <c r="A9" s="240">
        <v>43551.515636574077</v>
      </c>
      <c r="B9" s="10" t="s">
        <v>272</v>
      </c>
      <c r="C9" s="10" t="s">
        <v>271</v>
      </c>
    </row>
    <row r="10" spans="1:4" x14ac:dyDescent="0.15">
      <c r="A10" s="240">
        <v>43551.830092592594</v>
      </c>
      <c r="B10" s="10" t="s">
        <v>270</v>
      </c>
      <c r="C10" s="10" t="s">
        <v>271</v>
      </c>
    </row>
    <row r="11" spans="1:4" x14ac:dyDescent="0.15">
      <c r="A11" s="240">
        <v>43551.830104166664</v>
      </c>
      <c r="B11" s="10" t="s">
        <v>272</v>
      </c>
      <c r="C11" s="10" t="s">
        <v>271</v>
      </c>
    </row>
    <row r="12" spans="1:4" x14ac:dyDescent="0.15">
      <c r="A12" s="240">
        <v>43551.857106481482</v>
      </c>
      <c r="B12" s="10" t="s">
        <v>270</v>
      </c>
      <c r="C12" s="10" t="s">
        <v>271</v>
      </c>
    </row>
    <row r="13" spans="1:4" x14ac:dyDescent="0.15">
      <c r="A13" s="240">
        <v>43551.857106481482</v>
      </c>
      <c r="B13" s="10" t="s">
        <v>272</v>
      </c>
      <c r="C13" s="10" t="s">
        <v>271</v>
      </c>
    </row>
    <row r="14" spans="1:4" x14ac:dyDescent="0.15">
      <c r="A14" s="240">
        <v>43552.446655092594</v>
      </c>
      <c r="B14" s="10" t="s">
        <v>270</v>
      </c>
      <c r="C14" s="10" t="s">
        <v>271</v>
      </c>
    </row>
    <row r="15" spans="1:4" x14ac:dyDescent="0.15">
      <c r="A15" s="240">
        <v>43552.446666666663</v>
      </c>
      <c r="B15" s="10" t="s">
        <v>272</v>
      </c>
      <c r="C15" s="10" t="s">
        <v>271</v>
      </c>
    </row>
    <row r="16" spans="1:4" x14ac:dyDescent="0.15">
      <c r="A16" s="240">
        <v>43557.460266203707</v>
      </c>
      <c r="B16" s="10" t="s">
        <v>270</v>
      </c>
      <c r="C16" s="10" t="s">
        <v>271</v>
      </c>
    </row>
    <row r="17" spans="1:3" x14ac:dyDescent="0.15">
      <c r="A17" s="240">
        <v>43557.460277777776</v>
      </c>
      <c r="B17" s="10" t="s">
        <v>272</v>
      </c>
      <c r="C17" s="10" t="s">
        <v>271</v>
      </c>
    </row>
  </sheetData>
  <sheetProtection algorithmName="SHA-512" hashValue="P1ZOFcUI+L2rvBRcuLpghysBVHGsJvCE3XWPGUMhT9NPbHOxiQbj6YVQUGiR3eietNtbDmDXdA1gqeU8XdYnHw==" saltValue="FqQEKOZ2fXYqQ1LmWMFowQ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>
      <selection activeCell="K44" sqref="K44"/>
    </sheetView>
  </sheetViews>
  <sheetFormatPr defaultColWidth="9.140625" defaultRowHeight="11.25" x14ac:dyDescent="0.15"/>
  <cols>
    <col min="1" max="16384" width="9.140625" style="198"/>
  </cols>
  <sheetData/>
  <sheetProtection formatColumns="0" formatRow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H50"/>
  <sheetViews>
    <sheetView showGridLines="0" zoomScaleNormal="100" workbookViewId="0"/>
  </sheetViews>
  <sheetFormatPr defaultColWidth="9.140625" defaultRowHeight="11.25" x14ac:dyDescent="0.15"/>
  <cols>
    <col min="1" max="16384" width="9.140625" style="4"/>
  </cols>
  <sheetData>
    <row r="1" spans="1:8" x14ac:dyDescent="0.15">
      <c r="A1" s="4" t="s">
        <v>273</v>
      </c>
      <c r="B1" s="4" t="s">
        <v>274</v>
      </c>
      <c r="C1" s="4" t="s">
        <v>275</v>
      </c>
      <c r="D1" s="4" t="s">
        <v>276</v>
      </c>
      <c r="E1" s="4" t="s">
        <v>277</v>
      </c>
      <c r="F1" s="4" t="s">
        <v>278</v>
      </c>
      <c r="G1" s="4" t="s">
        <v>279</v>
      </c>
      <c r="H1" s="4" t="s">
        <v>280</v>
      </c>
    </row>
    <row r="2" spans="1:8" x14ac:dyDescent="0.15">
      <c r="A2" s="4">
        <v>1</v>
      </c>
      <c r="B2" s="4" t="s">
        <v>13</v>
      </c>
      <c r="C2" s="4" t="s">
        <v>281</v>
      </c>
      <c r="D2" s="4" t="s">
        <v>282</v>
      </c>
      <c r="E2" s="4" t="s">
        <v>283</v>
      </c>
    </row>
    <row r="3" spans="1:8" x14ac:dyDescent="0.15">
      <c r="A3" s="4">
        <v>2</v>
      </c>
      <c r="B3" s="4" t="s">
        <v>13</v>
      </c>
      <c r="C3" s="4" t="s">
        <v>284</v>
      </c>
      <c r="D3" s="4" t="s">
        <v>285</v>
      </c>
      <c r="E3" s="4" t="s">
        <v>286</v>
      </c>
    </row>
    <row r="4" spans="1:8" x14ac:dyDescent="0.15">
      <c r="A4" s="4">
        <v>3</v>
      </c>
      <c r="B4" s="4" t="s">
        <v>13</v>
      </c>
      <c r="C4" s="4" t="s">
        <v>287</v>
      </c>
      <c r="D4" s="4" t="s">
        <v>288</v>
      </c>
      <c r="E4" s="4" t="s">
        <v>289</v>
      </c>
    </row>
    <row r="5" spans="1:8" x14ac:dyDescent="0.15">
      <c r="A5" s="4">
        <v>4</v>
      </c>
      <c r="B5" s="4" t="s">
        <v>13</v>
      </c>
      <c r="C5" s="4" t="s">
        <v>290</v>
      </c>
      <c r="D5" s="4" t="s">
        <v>291</v>
      </c>
      <c r="E5" s="4" t="s">
        <v>292</v>
      </c>
      <c r="F5" s="4" t="s">
        <v>293</v>
      </c>
    </row>
    <row r="6" spans="1:8" x14ac:dyDescent="0.15">
      <c r="A6" s="4">
        <v>5</v>
      </c>
      <c r="B6" s="4" t="s">
        <v>13</v>
      </c>
      <c r="C6" s="4" t="s">
        <v>294</v>
      </c>
      <c r="D6" s="4" t="s">
        <v>295</v>
      </c>
      <c r="E6" s="4" t="s">
        <v>296</v>
      </c>
    </row>
    <row r="7" spans="1:8" x14ac:dyDescent="0.15">
      <c r="A7" s="4">
        <v>6</v>
      </c>
      <c r="B7" s="4" t="s">
        <v>13</v>
      </c>
      <c r="C7" s="4" t="s">
        <v>297</v>
      </c>
      <c r="D7" s="4" t="s">
        <v>298</v>
      </c>
      <c r="E7" s="4" t="s">
        <v>299</v>
      </c>
    </row>
    <row r="8" spans="1:8" x14ac:dyDescent="0.15">
      <c r="A8" s="4">
        <v>7</v>
      </c>
      <c r="B8" s="4" t="s">
        <v>13</v>
      </c>
      <c r="C8" s="4" t="s">
        <v>300</v>
      </c>
      <c r="D8" s="4" t="s">
        <v>301</v>
      </c>
      <c r="E8" s="4" t="s">
        <v>302</v>
      </c>
    </row>
    <row r="9" spans="1:8" x14ac:dyDescent="0.15">
      <c r="A9" s="4">
        <v>8</v>
      </c>
      <c r="B9" s="4" t="s">
        <v>13</v>
      </c>
      <c r="C9" s="4" t="s">
        <v>303</v>
      </c>
      <c r="D9" s="4" t="s">
        <v>304</v>
      </c>
      <c r="E9" s="4" t="s">
        <v>305</v>
      </c>
    </row>
    <row r="10" spans="1:8" x14ac:dyDescent="0.15">
      <c r="A10" s="4">
        <v>9</v>
      </c>
      <c r="B10" s="4" t="s">
        <v>13</v>
      </c>
      <c r="C10" s="4" t="s">
        <v>306</v>
      </c>
      <c r="D10" s="4" t="s">
        <v>307</v>
      </c>
      <c r="E10" s="4" t="s">
        <v>308</v>
      </c>
    </row>
    <row r="11" spans="1:8" x14ac:dyDescent="0.15">
      <c r="A11" s="4">
        <v>10</v>
      </c>
      <c r="B11" s="4" t="s">
        <v>13</v>
      </c>
      <c r="C11" s="4" t="s">
        <v>309</v>
      </c>
      <c r="D11" s="4" t="s">
        <v>310</v>
      </c>
      <c r="E11" s="4" t="s">
        <v>283</v>
      </c>
      <c r="F11" s="4" t="s">
        <v>293</v>
      </c>
    </row>
    <row r="12" spans="1:8" x14ac:dyDescent="0.15">
      <c r="A12" s="4">
        <v>11</v>
      </c>
      <c r="B12" s="4" t="s">
        <v>13</v>
      </c>
      <c r="C12" s="4" t="s">
        <v>311</v>
      </c>
      <c r="D12" s="4" t="s">
        <v>312</v>
      </c>
      <c r="E12" s="4" t="s">
        <v>313</v>
      </c>
      <c r="F12" s="4" t="s">
        <v>314</v>
      </c>
    </row>
    <row r="13" spans="1:8" x14ac:dyDescent="0.15">
      <c r="A13" s="4">
        <v>12</v>
      </c>
      <c r="B13" s="4" t="s">
        <v>13</v>
      </c>
      <c r="C13" s="4" t="s">
        <v>315</v>
      </c>
      <c r="D13" s="4" t="s">
        <v>316</v>
      </c>
      <c r="E13" s="4" t="s">
        <v>317</v>
      </c>
      <c r="G13" s="4" t="s">
        <v>318</v>
      </c>
      <c r="H13" s="4" t="s">
        <v>261</v>
      </c>
    </row>
    <row r="14" spans="1:8" x14ac:dyDescent="0.15">
      <c r="A14" s="4">
        <v>13</v>
      </c>
      <c r="B14" s="4" t="s">
        <v>13</v>
      </c>
      <c r="C14" s="4" t="s">
        <v>319</v>
      </c>
      <c r="D14" s="4" t="s">
        <v>320</v>
      </c>
      <c r="E14" s="4" t="s">
        <v>321</v>
      </c>
    </row>
    <row r="15" spans="1:8" x14ac:dyDescent="0.15">
      <c r="A15" s="4">
        <v>14</v>
      </c>
      <c r="B15" s="4" t="s">
        <v>13</v>
      </c>
      <c r="C15" s="4" t="s">
        <v>322</v>
      </c>
      <c r="D15" s="4" t="s">
        <v>323</v>
      </c>
      <c r="E15" s="4" t="s">
        <v>324</v>
      </c>
    </row>
    <row r="16" spans="1:8" x14ac:dyDescent="0.15">
      <c r="A16" s="4">
        <v>15</v>
      </c>
      <c r="B16" s="4" t="s">
        <v>13</v>
      </c>
      <c r="C16" s="4" t="s">
        <v>325</v>
      </c>
      <c r="D16" s="4" t="s">
        <v>326</v>
      </c>
      <c r="E16" s="4" t="s">
        <v>327</v>
      </c>
    </row>
    <row r="17" spans="1:6" x14ac:dyDescent="0.15">
      <c r="A17" s="4">
        <v>16</v>
      </c>
      <c r="B17" s="4" t="s">
        <v>13</v>
      </c>
      <c r="C17" s="4" t="s">
        <v>328</v>
      </c>
      <c r="D17" s="4" t="s">
        <v>329</v>
      </c>
      <c r="E17" s="4" t="s">
        <v>327</v>
      </c>
      <c r="F17" s="4" t="s">
        <v>330</v>
      </c>
    </row>
    <row r="18" spans="1:6" x14ac:dyDescent="0.15">
      <c r="A18" s="4">
        <v>17</v>
      </c>
      <c r="B18" s="4" t="s">
        <v>13</v>
      </c>
      <c r="C18" s="4" t="s">
        <v>331</v>
      </c>
      <c r="D18" s="4" t="s">
        <v>332</v>
      </c>
      <c r="E18" s="4" t="s">
        <v>333</v>
      </c>
    </row>
    <row r="19" spans="1:6" x14ac:dyDescent="0.15">
      <c r="A19" s="4">
        <v>18</v>
      </c>
      <c r="B19" s="4" t="s">
        <v>13</v>
      </c>
      <c r="C19" s="4" t="s">
        <v>334</v>
      </c>
      <c r="D19" s="4" t="s">
        <v>335</v>
      </c>
      <c r="E19" s="4" t="s">
        <v>321</v>
      </c>
      <c r="F19" s="4" t="s">
        <v>293</v>
      </c>
    </row>
    <row r="20" spans="1:6" x14ac:dyDescent="0.15">
      <c r="A20" s="4">
        <v>19</v>
      </c>
      <c r="B20" s="4" t="s">
        <v>13</v>
      </c>
      <c r="C20" s="4" t="s">
        <v>336</v>
      </c>
      <c r="D20" s="4" t="s">
        <v>337</v>
      </c>
      <c r="E20" s="4" t="s">
        <v>302</v>
      </c>
      <c r="F20" s="4" t="s">
        <v>330</v>
      </c>
    </row>
    <row r="21" spans="1:6" x14ac:dyDescent="0.15">
      <c r="A21" s="4">
        <v>20</v>
      </c>
      <c r="B21" s="4" t="s">
        <v>13</v>
      </c>
      <c r="C21" s="4" t="s">
        <v>338</v>
      </c>
      <c r="D21" s="4" t="s">
        <v>339</v>
      </c>
      <c r="E21" s="4" t="s">
        <v>283</v>
      </c>
      <c r="F21" s="4" t="s">
        <v>340</v>
      </c>
    </row>
    <row r="22" spans="1:6" x14ac:dyDescent="0.15">
      <c r="A22" s="4">
        <v>21</v>
      </c>
      <c r="B22" s="4" t="s">
        <v>13</v>
      </c>
      <c r="C22" s="4" t="s">
        <v>341</v>
      </c>
      <c r="D22" s="4" t="s">
        <v>342</v>
      </c>
      <c r="E22" s="4" t="s">
        <v>313</v>
      </c>
      <c r="F22" s="4" t="s">
        <v>340</v>
      </c>
    </row>
    <row r="23" spans="1:6" x14ac:dyDescent="0.15">
      <c r="A23" s="4">
        <v>22</v>
      </c>
      <c r="B23" s="4" t="s">
        <v>13</v>
      </c>
      <c r="C23" s="4" t="s">
        <v>343</v>
      </c>
      <c r="D23" s="4" t="s">
        <v>344</v>
      </c>
      <c r="E23" s="4" t="s">
        <v>327</v>
      </c>
    </row>
    <row r="24" spans="1:6" x14ac:dyDescent="0.15">
      <c r="A24" s="4">
        <v>23</v>
      </c>
      <c r="B24" s="4" t="s">
        <v>13</v>
      </c>
      <c r="C24" s="4" t="s">
        <v>345</v>
      </c>
      <c r="D24" s="4" t="s">
        <v>346</v>
      </c>
      <c r="E24" s="4" t="s">
        <v>347</v>
      </c>
      <c r="F24" s="4" t="s">
        <v>330</v>
      </c>
    </row>
    <row r="25" spans="1:6" x14ac:dyDescent="0.15">
      <c r="A25" s="4">
        <v>24</v>
      </c>
      <c r="B25" s="4" t="s">
        <v>13</v>
      </c>
      <c r="C25" s="4" t="s">
        <v>348</v>
      </c>
      <c r="D25" s="4" t="s">
        <v>349</v>
      </c>
      <c r="E25" s="4" t="s">
        <v>302</v>
      </c>
      <c r="F25" s="4" t="s">
        <v>350</v>
      </c>
    </row>
    <row r="26" spans="1:6" x14ac:dyDescent="0.15">
      <c r="A26" s="4">
        <v>25</v>
      </c>
      <c r="B26" s="4" t="s">
        <v>13</v>
      </c>
      <c r="C26" s="4" t="s">
        <v>351</v>
      </c>
      <c r="D26" s="4" t="s">
        <v>352</v>
      </c>
      <c r="E26" s="4" t="s">
        <v>347</v>
      </c>
      <c r="F26" s="4" t="s">
        <v>293</v>
      </c>
    </row>
    <row r="27" spans="1:6" x14ac:dyDescent="0.15">
      <c r="A27" s="4">
        <v>26</v>
      </c>
      <c r="B27" s="4" t="s">
        <v>13</v>
      </c>
      <c r="C27" s="4" t="s">
        <v>353</v>
      </c>
      <c r="D27" s="4" t="s">
        <v>354</v>
      </c>
      <c r="E27" s="4" t="s">
        <v>302</v>
      </c>
      <c r="F27" s="4" t="s">
        <v>330</v>
      </c>
    </row>
    <row r="28" spans="1:6" x14ac:dyDescent="0.15">
      <c r="A28" s="4">
        <v>27</v>
      </c>
      <c r="B28" s="4" t="s">
        <v>13</v>
      </c>
      <c r="C28" s="4" t="s">
        <v>355</v>
      </c>
      <c r="D28" s="4" t="s">
        <v>356</v>
      </c>
      <c r="E28" s="4" t="s">
        <v>347</v>
      </c>
      <c r="F28" s="4" t="s">
        <v>330</v>
      </c>
    </row>
    <row r="29" spans="1:6" x14ac:dyDescent="0.15">
      <c r="A29" s="4">
        <v>28</v>
      </c>
      <c r="B29" s="4" t="s">
        <v>13</v>
      </c>
      <c r="C29" s="4" t="s">
        <v>357</v>
      </c>
      <c r="D29" s="4" t="s">
        <v>358</v>
      </c>
      <c r="E29" s="4" t="s">
        <v>359</v>
      </c>
      <c r="F29" s="4" t="s">
        <v>330</v>
      </c>
    </row>
    <row r="30" spans="1:6" x14ac:dyDescent="0.15">
      <c r="A30" s="4">
        <v>29</v>
      </c>
      <c r="B30" s="4" t="s">
        <v>13</v>
      </c>
      <c r="C30" s="4" t="s">
        <v>360</v>
      </c>
      <c r="D30" s="4" t="s">
        <v>361</v>
      </c>
      <c r="E30" s="4" t="s">
        <v>359</v>
      </c>
    </row>
    <row r="31" spans="1:6" x14ac:dyDescent="0.15">
      <c r="A31" s="4">
        <v>30</v>
      </c>
      <c r="B31" s="4" t="s">
        <v>13</v>
      </c>
      <c r="C31" s="4" t="s">
        <v>362</v>
      </c>
      <c r="D31" s="4" t="s">
        <v>363</v>
      </c>
      <c r="E31" s="4" t="s">
        <v>347</v>
      </c>
      <c r="F31" s="4" t="s">
        <v>293</v>
      </c>
    </row>
    <row r="32" spans="1:6" x14ac:dyDescent="0.15">
      <c r="A32" s="4">
        <v>31</v>
      </c>
      <c r="B32" s="4" t="s">
        <v>13</v>
      </c>
      <c r="C32" s="4" t="s">
        <v>364</v>
      </c>
      <c r="D32" s="4" t="s">
        <v>365</v>
      </c>
      <c r="E32" s="4" t="s">
        <v>366</v>
      </c>
    </row>
    <row r="33" spans="1:6" x14ac:dyDescent="0.15">
      <c r="A33" s="4">
        <v>32</v>
      </c>
      <c r="B33" s="4" t="s">
        <v>13</v>
      </c>
      <c r="C33" s="4" t="s">
        <v>367</v>
      </c>
      <c r="D33" s="4" t="s">
        <v>368</v>
      </c>
      <c r="E33" s="4" t="s">
        <v>313</v>
      </c>
    </row>
    <row r="34" spans="1:6" x14ac:dyDescent="0.15">
      <c r="A34" s="4">
        <v>33</v>
      </c>
      <c r="B34" s="4" t="s">
        <v>13</v>
      </c>
      <c r="C34" s="4" t="s">
        <v>369</v>
      </c>
      <c r="D34" s="4" t="s">
        <v>370</v>
      </c>
      <c r="E34" s="4" t="s">
        <v>283</v>
      </c>
    </row>
    <row r="35" spans="1:6" x14ac:dyDescent="0.15">
      <c r="A35" s="4">
        <v>34</v>
      </c>
      <c r="B35" s="4" t="s">
        <v>13</v>
      </c>
      <c r="C35" s="4" t="s">
        <v>371</v>
      </c>
      <c r="D35" s="4" t="s">
        <v>372</v>
      </c>
      <c r="E35" s="4" t="s">
        <v>366</v>
      </c>
    </row>
    <row r="36" spans="1:6" x14ac:dyDescent="0.15">
      <c r="A36" s="4">
        <v>35</v>
      </c>
      <c r="B36" s="4" t="s">
        <v>13</v>
      </c>
      <c r="C36" s="4" t="s">
        <v>373</v>
      </c>
      <c r="D36" s="4" t="s">
        <v>374</v>
      </c>
      <c r="E36" s="4" t="s">
        <v>366</v>
      </c>
    </row>
    <row r="37" spans="1:6" x14ac:dyDescent="0.15">
      <c r="A37" s="4">
        <v>36</v>
      </c>
      <c r="B37" s="4" t="s">
        <v>13</v>
      </c>
      <c r="C37" s="4" t="s">
        <v>375</v>
      </c>
      <c r="D37" s="4" t="s">
        <v>376</v>
      </c>
      <c r="E37" s="4" t="s">
        <v>302</v>
      </c>
    </row>
    <row r="38" spans="1:6" x14ac:dyDescent="0.15">
      <c r="A38" s="4">
        <v>37</v>
      </c>
      <c r="B38" s="4" t="s">
        <v>13</v>
      </c>
      <c r="C38" s="4" t="s">
        <v>377</v>
      </c>
      <c r="D38" s="4" t="s">
        <v>378</v>
      </c>
      <c r="E38" s="4" t="s">
        <v>366</v>
      </c>
    </row>
    <row r="39" spans="1:6" x14ac:dyDescent="0.15">
      <c r="A39" s="4">
        <v>38</v>
      </c>
      <c r="B39" s="4" t="s">
        <v>13</v>
      </c>
      <c r="C39" s="4" t="s">
        <v>379</v>
      </c>
      <c r="D39" s="4" t="s">
        <v>380</v>
      </c>
      <c r="E39" s="4" t="s">
        <v>347</v>
      </c>
    </row>
    <row r="40" spans="1:6" x14ac:dyDescent="0.15">
      <c r="A40" s="4">
        <v>39</v>
      </c>
      <c r="B40" s="4" t="s">
        <v>13</v>
      </c>
      <c r="C40" s="4" t="s">
        <v>381</v>
      </c>
      <c r="D40" s="4" t="s">
        <v>382</v>
      </c>
      <c r="E40" s="4" t="s">
        <v>321</v>
      </c>
    </row>
    <row r="41" spans="1:6" x14ac:dyDescent="0.15">
      <c r="A41" s="4">
        <v>40</v>
      </c>
      <c r="B41" s="4" t="s">
        <v>13</v>
      </c>
      <c r="C41" s="4" t="s">
        <v>383</v>
      </c>
      <c r="D41" s="4" t="s">
        <v>384</v>
      </c>
      <c r="E41" s="4" t="s">
        <v>321</v>
      </c>
      <c r="F41" s="4" t="s">
        <v>350</v>
      </c>
    </row>
    <row r="42" spans="1:6" x14ac:dyDescent="0.15">
      <c r="A42" s="4">
        <v>41</v>
      </c>
      <c r="B42" s="4" t="s">
        <v>13</v>
      </c>
      <c r="C42" s="4" t="s">
        <v>385</v>
      </c>
      <c r="D42" s="4" t="s">
        <v>386</v>
      </c>
      <c r="E42" s="4" t="s">
        <v>299</v>
      </c>
    </row>
    <row r="43" spans="1:6" x14ac:dyDescent="0.15">
      <c r="A43" s="4">
        <v>42</v>
      </c>
      <c r="B43" s="4" t="s">
        <v>13</v>
      </c>
      <c r="C43" s="4" t="s">
        <v>387</v>
      </c>
      <c r="D43" s="4" t="s">
        <v>388</v>
      </c>
      <c r="E43" s="4" t="s">
        <v>389</v>
      </c>
    </row>
    <row r="44" spans="1:6" x14ac:dyDescent="0.15">
      <c r="A44" s="4">
        <v>43</v>
      </c>
      <c r="B44" s="4" t="s">
        <v>13</v>
      </c>
      <c r="C44" s="4" t="s">
        <v>390</v>
      </c>
      <c r="D44" s="4" t="s">
        <v>391</v>
      </c>
      <c r="E44" s="4" t="s">
        <v>392</v>
      </c>
    </row>
    <row r="45" spans="1:6" x14ac:dyDescent="0.15">
      <c r="A45" s="4">
        <v>44</v>
      </c>
      <c r="B45" s="4" t="s">
        <v>13</v>
      </c>
      <c r="C45" s="4" t="s">
        <v>393</v>
      </c>
      <c r="D45" s="4" t="s">
        <v>394</v>
      </c>
      <c r="E45" s="4" t="s">
        <v>395</v>
      </c>
    </row>
    <row r="46" spans="1:6" x14ac:dyDescent="0.15">
      <c r="A46" s="4">
        <v>45</v>
      </c>
      <c r="B46" s="4" t="s">
        <v>13</v>
      </c>
      <c r="C46" s="4" t="s">
        <v>396</v>
      </c>
      <c r="D46" s="4" t="s">
        <v>397</v>
      </c>
      <c r="E46" s="4" t="s">
        <v>283</v>
      </c>
    </row>
    <row r="47" spans="1:6" x14ac:dyDescent="0.15">
      <c r="A47" s="4">
        <v>46</v>
      </c>
      <c r="B47" s="4" t="s">
        <v>13</v>
      </c>
      <c r="C47" s="4" t="s">
        <v>398</v>
      </c>
      <c r="D47" s="4" t="s">
        <v>399</v>
      </c>
      <c r="E47" s="4" t="s">
        <v>317</v>
      </c>
    </row>
    <row r="48" spans="1:6" x14ac:dyDescent="0.15">
      <c r="A48" s="4">
        <v>47</v>
      </c>
      <c r="B48" s="4" t="s">
        <v>13</v>
      </c>
      <c r="C48" s="4" t="s">
        <v>400</v>
      </c>
      <c r="D48" s="4" t="s">
        <v>401</v>
      </c>
      <c r="E48" s="4" t="s">
        <v>359</v>
      </c>
    </row>
    <row r="49" spans="1:6" x14ac:dyDescent="0.15">
      <c r="A49" s="4">
        <v>48</v>
      </c>
      <c r="B49" s="4" t="s">
        <v>13</v>
      </c>
      <c r="C49" s="4" t="s">
        <v>402</v>
      </c>
      <c r="D49" s="4" t="s">
        <v>403</v>
      </c>
      <c r="E49" s="4" t="s">
        <v>313</v>
      </c>
    </row>
    <row r="50" spans="1:6" x14ac:dyDescent="0.15">
      <c r="A50" s="4">
        <v>49</v>
      </c>
      <c r="B50" s="4" t="s">
        <v>13</v>
      </c>
      <c r="C50" s="4" t="s">
        <v>404</v>
      </c>
      <c r="D50" s="4" t="s">
        <v>405</v>
      </c>
      <c r="E50" s="4" t="s">
        <v>406</v>
      </c>
      <c r="F50" s="4" t="s">
        <v>407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ColWidth="9.140625" defaultRowHeight="11.25" x14ac:dyDescent="0.1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40625" defaultRowHeight="11.25" x14ac:dyDescent="0.1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workbookViewId="0"/>
  </sheetViews>
  <sheetFormatPr defaultRowHeight="11.25" x14ac:dyDescent="0.15"/>
  <sheetData/>
  <phoneticPr fontId="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workbookViewId="0"/>
  </sheetViews>
  <sheetFormatPr defaultRowHeight="11.25" x14ac:dyDescent="0.15"/>
  <sheetData/>
  <phoneticPr fontId="9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workbookViewId="0"/>
  </sheetViews>
  <sheetFormatPr defaultRowHeight="11.25" x14ac:dyDescent="0.15"/>
  <sheetData/>
  <phoneticPr fontId="9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/>
  </sheetViews>
  <sheetFormatPr defaultColWidth="9.140625" defaultRowHeight="11.25" x14ac:dyDescent="0.15"/>
  <cols>
    <col min="1" max="16384" width="9.140625" style="161"/>
  </cols>
  <sheetData/>
  <sheetProtection formatColumns="0" formatRows="0"/>
  <phoneticPr fontId="34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40625" defaultRowHeight="11.25" x14ac:dyDescent="0.15"/>
  <cols>
    <col min="1" max="26" width="9.140625" style="162"/>
    <col min="27" max="36" width="9.140625" style="163"/>
    <col min="37" max="16384" width="9.140625" style="162"/>
  </cols>
  <sheetData/>
  <sheetProtection formatColumns="0" formatRows="0"/>
  <phoneticPr fontId="34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ColWidth="9.140625" defaultRowHeight="11.25" x14ac:dyDescent="0.15"/>
  <cols>
    <col min="1" max="16384" width="9.140625" style="164"/>
  </cols>
  <sheetData/>
  <sheetProtection formatColumns="0" formatRows="0"/>
  <phoneticPr fontId="3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21"/>
  </sheetPr>
  <dimension ref="A1:J30"/>
  <sheetViews>
    <sheetView showGridLines="0" topLeftCell="D3" zoomScaleNormal="100" workbookViewId="0">
      <selection activeCell="J28" sqref="J28"/>
    </sheetView>
  </sheetViews>
  <sheetFormatPr defaultColWidth="9.140625" defaultRowHeight="11.25" x14ac:dyDescent="0.15"/>
  <cols>
    <col min="1" max="1" width="10.7109375" style="23" hidden="1" customWidth="1"/>
    <col min="2" max="2" width="10.7109375" style="20" hidden="1" customWidth="1"/>
    <col min="3" max="3" width="3.7109375" style="24" hidden="1" customWidth="1"/>
    <col min="4" max="4" width="3.7109375" style="28" customWidth="1"/>
    <col min="5" max="5" width="30.140625" style="28" customWidth="1"/>
    <col min="6" max="6" width="50.7109375" style="28" customWidth="1"/>
    <col min="7" max="7" width="8.28515625" style="27" customWidth="1"/>
    <col min="8" max="16384" width="9.140625" style="28"/>
  </cols>
  <sheetData>
    <row r="1" spans="1:10" s="21" customFormat="1" ht="13.5" hidden="1" customHeight="1" x14ac:dyDescent="0.15">
      <c r="A1" s="19"/>
      <c r="B1" s="20"/>
      <c r="G1" s="22"/>
    </row>
    <row r="2" spans="1:10" s="21" customFormat="1" ht="12" hidden="1" customHeight="1" x14ac:dyDescent="0.15">
      <c r="A2" s="19"/>
      <c r="B2" s="20"/>
      <c r="G2" s="22"/>
    </row>
    <row r="4" spans="1:10" x14ac:dyDescent="0.15">
      <c r="D4" s="25"/>
      <c r="E4" s="26"/>
      <c r="F4" s="200" t="str">
        <f>version</f>
        <v>Версия 1.0</v>
      </c>
    </row>
    <row r="5" spans="1:10" ht="30.75" customHeight="1" x14ac:dyDescent="0.15">
      <c r="D5" s="29"/>
      <c r="E5" s="279" t="s">
        <v>260</v>
      </c>
      <c r="F5" s="279"/>
      <c r="G5" s="30"/>
    </row>
    <row r="6" spans="1:10" x14ac:dyDescent="0.15">
      <c r="D6" s="25"/>
      <c r="E6" s="201"/>
      <c r="F6" s="202"/>
      <c r="G6" s="30"/>
    </row>
    <row r="7" spans="1:10" ht="19.5" x14ac:dyDescent="0.15">
      <c r="D7" s="29"/>
      <c r="E7" s="31" t="s">
        <v>91</v>
      </c>
      <c r="F7" s="204" t="s">
        <v>13</v>
      </c>
      <c r="G7" s="203"/>
    </row>
    <row r="8" spans="1:10" ht="3.75" customHeight="1" x14ac:dyDescent="0.15">
      <c r="A8" s="32"/>
      <c r="D8" s="33"/>
      <c r="E8" s="31"/>
      <c r="F8" s="205"/>
      <c r="G8" s="34"/>
    </row>
    <row r="9" spans="1:10" ht="19.5" x14ac:dyDescent="0.15">
      <c r="D9" s="29"/>
      <c r="E9" s="31" t="s">
        <v>92</v>
      </c>
      <c r="F9" s="207">
        <v>2020</v>
      </c>
      <c r="G9" s="206"/>
    </row>
    <row r="10" spans="1:10" ht="3.75" customHeight="1" x14ac:dyDescent="0.15">
      <c r="A10" s="32"/>
      <c r="D10" s="33"/>
      <c r="E10" s="31"/>
      <c r="F10" s="205"/>
      <c r="G10" s="34"/>
    </row>
    <row r="11" spans="1:10" ht="19.5" x14ac:dyDescent="0.15">
      <c r="D11" s="29"/>
      <c r="E11" s="215" t="s">
        <v>259</v>
      </c>
      <c r="F11" s="220" t="s">
        <v>258</v>
      </c>
      <c r="G11" s="25"/>
    </row>
    <row r="12" spans="1:10" ht="3.75" customHeight="1" x14ac:dyDescent="0.15">
      <c r="A12" s="32"/>
      <c r="D12" s="33"/>
      <c r="E12" s="31"/>
      <c r="F12" s="205"/>
      <c r="G12" s="34"/>
    </row>
    <row r="13" spans="1:10" ht="19.5" x14ac:dyDescent="0.15">
      <c r="C13" s="35"/>
      <c r="D13" s="36"/>
      <c r="E13" s="37" t="s">
        <v>124</v>
      </c>
      <c r="F13" s="209" t="s">
        <v>367</v>
      </c>
      <c r="G13" s="208"/>
      <c r="H13" s="38"/>
      <c r="J13" s="43"/>
    </row>
    <row r="14" spans="1:10" ht="19.5" x14ac:dyDescent="0.15">
      <c r="C14" s="35"/>
      <c r="D14" s="36"/>
      <c r="E14" s="37" t="s">
        <v>93</v>
      </c>
      <c r="F14" s="210" t="s">
        <v>368</v>
      </c>
      <c r="G14" s="208"/>
      <c r="H14" s="38"/>
      <c r="J14" s="43"/>
    </row>
    <row r="15" spans="1:10" ht="19.5" x14ac:dyDescent="0.15">
      <c r="C15" s="35"/>
      <c r="D15" s="36"/>
      <c r="E15" s="37" t="s">
        <v>94</v>
      </c>
      <c r="F15" s="210" t="s">
        <v>313</v>
      </c>
      <c r="G15" s="208"/>
      <c r="H15" s="38"/>
      <c r="J15" s="43"/>
    </row>
    <row r="16" spans="1:10" ht="19.5" x14ac:dyDescent="0.15">
      <c r="C16" s="35"/>
      <c r="D16" s="36"/>
      <c r="E16" s="219" t="s">
        <v>257</v>
      </c>
      <c r="F16" s="220" t="s">
        <v>408</v>
      </c>
      <c r="G16" s="218"/>
      <c r="H16" s="38"/>
      <c r="J16" s="43"/>
    </row>
    <row r="17" spans="1:7" ht="20.100000000000001" customHeight="1" x14ac:dyDescent="0.15">
      <c r="A17" s="40"/>
      <c r="D17" s="25"/>
      <c r="F17" s="211" t="s">
        <v>125</v>
      </c>
      <c r="G17" s="34"/>
    </row>
    <row r="18" spans="1:7" ht="20.100000000000001" customHeight="1" x14ac:dyDescent="0.15">
      <c r="A18" s="40"/>
      <c r="B18" s="41"/>
      <c r="D18" s="42"/>
      <c r="E18" s="39" t="s">
        <v>216</v>
      </c>
      <c r="F18" s="250" t="s">
        <v>409</v>
      </c>
      <c r="G18" s="212"/>
    </row>
    <row r="19" spans="1:7" ht="20.100000000000001" customHeight="1" x14ac:dyDescent="0.15">
      <c r="A19" s="40"/>
      <c r="B19" s="41"/>
      <c r="D19" s="42"/>
      <c r="E19" s="39" t="s">
        <v>217</v>
      </c>
      <c r="F19" s="250" t="s">
        <v>409</v>
      </c>
      <c r="G19" s="212"/>
    </row>
    <row r="20" spans="1:7" ht="20.100000000000001" customHeight="1" x14ac:dyDescent="0.15">
      <c r="A20" s="40"/>
      <c r="D20" s="25"/>
      <c r="F20" s="211" t="s">
        <v>126</v>
      </c>
      <c r="G20" s="34"/>
    </row>
    <row r="21" spans="1:7" ht="20.100000000000001" customHeight="1" x14ac:dyDescent="0.15">
      <c r="A21" s="40"/>
      <c r="B21" s="41"/>
      <c r="D21" s="42"/>
      <c r="E21" s="39" t="s">
        <v>0</v>
      </c>
      <c r="F21" s="250" t="s">
        <v>410</v>
      </c>
      <c r="G21" s="212"/>
    </row>
    <row r="22" spans="1:7" ht="20.100000000000001" customHeight="1" x14ac:dyDescent="0.15">
      <c r="A22" s="40"/>
      <c r="B22" s="41"/>
      <c r="D22" s="42"/>
      <c r="E22" s="39" t="s">
        <v>2</v>
      </c>
      <c r="F22" s="250" t="s">
        <v>411</v>
      </c>
      <c r="G22" s="212"/>
    </row>
    <row r="23" spans="1:7" ht="20.100000000000001" customHeight="1" x14ac:dyDescent="0.15">
      <c r="A23" s="40"/>
      <c r="D23" s="25"/>
      <c r="F23" s="211" t="s">
        <v>127</v>
      </c>
      <c r="G23" s="34"/>
    </row>
    <row r="24" spans="1:7" ht="20.100000000000001" customHeight="1" x14ac:dyDescent="0.15">
      <c r="A24" s="40"/>
      <c r="B24" s="41"/>
      <c r="D24" s="42"/>
      <c r="E24" s="39" t="s">
        <v>0</v>
      </c>
      <c r="F24" s="250" t="s">
        <v>412</v>
      </c>
      <c r="G24" s="212"/>
    </row>
    <row r="25" spans="1:7" ht="20.100000000000001" customHeight="1" x14ac:dyDescent="0.15">
      <c r="A25" s="40"/>
      <c r="B25" s="41"/>
      <c r="D25" s="42"/>
      <c r="E25" s="39" t="s">
        <v>2</v>
      </c>
      <c r="F25" s="250" t="s">
        <v>411</v>
      </c>
      <c r="G25" s="212"/>
    </row>
    <row r="26" spans="1:7" ht="20.100000000000001" customHeight="1" x14ac:dyDescent="0.15">
      <c r="A26" s="40"/>
      <c r="D26" s="25"/>
      <c r="F26" s="211" t="s">
        <v>9</v>
      </c>
      <c r="G26" s="34"/>
    </row>
    <row r="27" spans="1:7" ht="20.100000000000001" customHeight="1" x14ac:dyDescent="0.15">
      <c r="A27" s="40"/>
      <c r="B27" s="41"/>
      <c r="D27" s="42"/>
      <c r="E27" s="39" t="s">
        <v>0</v>
      </c>
      <c r="F27" s="214" t="s">
        <v>413</v>
      </c>
      <c r="G27" s="212"/>
    </row>
    <row r="28" spans="1:7" ht="20.100000000000001" customHeight="1" x14ac:dyDescent="0.15">
      <c r="A28" s="40"/>
      <c r="B28" s="41"/>
      <c r="D28" s="42"/>
      <c r="E28" s="39" t="s">
        <v>2</v>
      </c>
      <c r="F28" s="214" t="s">
        <v>414</v>
      </c>
      <c r="G28" s="212"/>
    </row>
    <row r="29" spans="1:7" ht="20.100000000000001" customHeight="1" x14ac:dyDescent="0.15">
      <c r="A29" s="40"/>
      <c r="B29" s="41"/>
      <c r="D29" s="42"/>
      <c r="E29" s="39" t="s">
        <v>1</v>
      </c>
      <c r="F29" s="214" t="s">
        <v>411</v>
      </c>
      <c r="G29" s="212"/>
    </row>
    <row r="30" spans="1:7" ht="20.100000000000001" customHeight="1" x14ac:dyDescent="0.15">
      <c r="A30" s="40"/>
      <c r="B30" s="41"/>
      <c r="D30" s="42"/>
      <c r="E30" s="39" t="s">
        <v>3</v>
      </c>
      <c r="F30" s="213" t="s">
        <v>415</v>
      </c>
      <c r="G30" s="212"/>
    </row>
  </sheetData>
  <sheetProtection password="BC0D" sheet="1" objects="1" scenarios="1" formatColumns="0" formatRows="0" autoFilter="0"/>
  <dataConsolidate leftLabels="1" link="1"/>
  <mergeCells count="1">
    <mergeCell ref="E5:F5"/>
  </mergeCells>
  <phoneticPr fontId="9" type="noConversion"/>
  <dataValidations xWindow="619" yWindow="317" count="3">
    <dataValidation type="textLength" operator="lessThanOrEqual" allowBlank="1" showInputMessage="1" showErrorMessage="1" errorTitle="Ошибка" error="Допускается ввод не более 900 символов!" sqref="F27:F30 F24:F25 F21:F22 F18:F19">
      <formula1>900</formula1>
    </dataValidation>
    <dataValidation allowBlank="1" showInputMessage="1" showErrorMessage="1" promptTitle="Ввод" prompt="Для выбора организации необходимо два раза нажать левую кнопку мыши!" sqref="F13"/>
    <dataValidation operator="lessThanOrEqual" allowBlank="1" showInputMessage="1" showErrorMessage="1" errorTitle="Ошибка" error="Допускается ввод не более 900 символов!" sqref="F11"/>
  </dataValidations>
  <pageMargins left="0.75" right="0.75" top="1" bottom="1" header="0.5" footer="0.5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0"/>
  </sheetPr>
  <dimension ref="A1:W46"/>
  <sheetViews>
    <sheetView showGridLines="0" topLeftCell="C7" zoomScaleNormal="100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 activeCell="V44" sqref="V44"/>
    </sheetView>
  </sheetViews>
  <sheetFormatPr defaultColWidth="14.140625" defaultRowHeight="12" x14ac:dyDescent="0.2"/>
  <cols>
    <col min="1" max="1" width="14.140625" style="87" hidden="1" customWidth="1"/>
    <col min="2" max="2" width="14.140625" style="47" hidden="1" customWidth="1"/>
    <col min="3" max="3" width="3.7109375" style="66" customWidth="1"/>
    <col min="4" max="4" width="7.140625" style="67" customWidth="1"/>
    <col min="5" max="5" width="41.85546875" style="68" customWidth="1"/>
    <col min="6" max="6" width="9.85546875" style="68" customWidth="1"/>
    <col min="7" max="22" width="10.7109375" style="68" customWidth="1"/>
    <col min="23" max="23" width="35.42578125" style="68" customWidth="1"/>
    <col min="24" max="16384" width="14.140625" style="48"/>
  </cols>
  <sheetData>
    <row r="1" spans="1:23" s="57" customFormat="1" hidden="1" x14ac:dyDescent="0.2">
      <c r="A1" s="50"/>
      <c r="B1" s="51">
        <v>0</v>
      </c>
      <c r="C1" s="52">
        <v>0</v>
      </c>
      <c r="D1" s="52">
        <v>0</v>
      </c>
      <c r="E1" s="53">
        <f>god</f>
        <v>2020</v>
      </c>
      <c r="F1" s="54"/>
      <c r="G1" s="55" t="s">
        <v>5</v>
      </c>
      <c r="H1" s="56" t="s">
        <v>5</v>
      </c>
      <c r="I1" s="56" t="s">
        <v>5</v>
      </c>
      <c r="J1" s="56" t="s">
        <v>128</v>
      </c>
      <c r="K1" s="56" t="s">
        <v>131</v>
      </c>
      <c r="L1" s="56" t="s">
        <v>132</v>
      </c>
      <c r="M1" s="56" t="s">
        <v>133</v>
      </c>
      <c r="N1" s="56" t="s">
        <v>134</v>
      </c>
      <c r="O1" s="56" t="s">
        <v>135</v>
      </c>
      <c r="P1" s="56" t="s">
        <v>136</v>
      </c>
      <c r="Q1" s="56" t="s">
        <v>137</v>
      </c>
      <c r="R1" s="56" t="s">
        <v>138</v>
      </c>
      <c r="S1" s="56" t="s">
        <v>139</v>
      </c>
      <c r="T1" s="56" t="s">
        <v>140</v>
      </c>
      <c r="U1" s="56" t="s">
        <v>141</v>
      </c>
      <c r="V1" s="56" t="s">
        <v>5</v>
      </c>
      <c r="W1" s="54"/>
    </row>
    <row r="2" spans="1:23" s="59" customFormat="1" ht="11.25" hidden="1" x14ac:dyDescent="0.15">
      <c r="A2" s="58"/>
      <c r="D2" s="60"/>
      <c r="G2" s="61">
        <f>$E$1-2</f>
        <v>2018</v>
      </c>
      <c r="H2" s="61">
        <f>$E$1-2</f>
        <v>2018</v>
      </c>
      <c r="I2" s="61">
        <f>$E$1-1</f>
        <v>2019</v>
      </c>
      <c r="J2" s="61">
        <f t="shared" ref="J2:V2" si="0">$E$1</f>
        <v>2020</v>
      </c>
      <c r="K2" s="61">
        <f t="shared" si="0"/>
        <v>2020</v>
      </c>
      <c r="L2" s="61">
        <f t="shared" si="0"/>
        <v>2020</v>
      </c>
      <c r="M2" s="61">
        <f t="shared" si="0"/>
        <v>2020</v>
      </c>
      <c r="N2" s="61">
        <f t="shared" si="0"/>
        <v>2020</v>
      </c>
      <c r="O2" s="61">
        <f t="shared" si="0"/>
        <v>2020</v>
      </c>
      <c r="P2" s="61">
        <f t="shared" si="0"/>
        <v>2020</v>
      </c>
      <c r="Q2" s="61">
        <f t="shared" si="0"/>
        <v>2020</v>
      </c>
      <c r="R2" s="61">
        <f t="shared" si="0"/>
        <v>2020</v>
      </c>
      <c r="S2" s="61">
        <f t="shared" si="0"/>
        <v>2020</v>
      </c>
      <c r="T2" s="61">
        <f t="shared" si="0"/>
        <v>2020</v>
      </c>
      <c r="U2" s="61">
        <f t="shared" si="0"/>
        <v>2020</v>
      </c>
      <c r="V2" s="61">
        <f t="shared" si="0"/>
        <v>2020</v>
      </c>
    </row>
    <row r="3" spans="1:23" s="56" customFormat="1" ht="11.25" hidden="1" x14ac:dyDescent="0.15">
      <c r="A3" s="62"/>
      <c r="D3" s="63"/>
      <c r="G3" s="56" t="s">
        <v>159</v>
      </c>
      <c r="H3" s="56" t="s">
        <v>160</v>
      </c>
      <c r="I3" s="56" t="s">
        <v>159</v>
      </c>
      <c r="J3" s="56" t="s">
        <v>159</v>
      </c>
      <c r="K3" s="56" t="s">
        <v>159</v>
      </c>
      <c r="L3" s="56" t="s">
        <v>159</v>
      </c>
      <c r="M3" s="56" t="s">
        <v>159</v>
      </c>
      <c r="N3" s="56" t="s">
        <v>159</v>
      </c>
      <c r="O3" s="56" t="s">
        <v>159</v>
      </c>
      <c r="P3" s="56" t="s">
        <v>159</v>
      </c>
      <c r="Q3" s="56" t="s">
        <v>159</v>
      </c>
      <c r="R3" s="56" t="s">
        <v>159</v>
      </c>
      <c r="S3" s="56" t="s">
        <v>159</v>
      </c>
      <c r="T3" s="56" t="s">
        <v>159</v>
      </c>
      <c r="U3" s="56" t="s">
        <v>159</v>
      </c>
      <c r="V3" s="56" t="s">
        <v>159</v>
      </c>
    </row>
    <row r="4" spans="1:23" s="68" customFormat="1" ht="11.25" hidden="1" x14ac:dyDescent="0.15">
      <c r="A4" s="64"/>
      <c r="B4" s="65"/>
      <c r="C4" s="66"/>
      <c r="D4" s="67"/>
    </row>
    <row r="5" spans="1:23" s="68" customFormat="1" ht="11.25" hidden="1" x14ac:dyDescent="0.15">
      <c r="A5" s="64"/>
      <c r="B5" s="65"/>
      <c r="C5" s="66"/>
      <c r="D5" s="67"/>
    </row>
    <row r="6" spans="1:23" s="68" customFormat="1" ht="11.25" hidden="1" x14ac:dyDescent="0.15">
      <c r="A6" s="69"/>
      <c r="B6" s="65"/>
      <c r="C6" s="66"/>
      <c r="D6" s="67"/>
    </row>
    <row r="7" spans="1:23" s="74" customFormat="1" ht="11.25" x14ac:dyDescent="0.15">
      <c r="A7" s="70"/>
      <c r="B7" s="71"/>
      <c r="C7" s="72"/>
      <c r="D7" s="73"/>
      <c r="W7" s="228" t="s">
        <v>161</v>
      </c>
    </row>
    <row r="8" spans="1:23" s="68" customFormat="1" ht="29.25" customHeight="1" x14ac:dyDescent="0.15">
      <c r="A8" s="69"/>
      <c r="B8" s="65"/>
      <c r="C8" s="75"/>
      <c r="D8" s="281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</f>
        <v>Предложения ООО "Синтез Сервис-1" по технологическому расходу электроэнергии (мощности) - потерям в электрических сетях на 2020 год в регионе: Нижегородская область</v>
      </c>
      <c r="E8" s="281"/>
      <c r="F8" s="281"/>
      <c r="G8" s="281"/>
      <c r="H8" s="281"/>
      <c r="I8" s="281"/>
      <c r="J8" s="281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76"/>
    </row>
    <row r="9" spans="1:23" s="81" customFormat="1" ht="11.25" x14ac:dyDescent="0.15">
      <c r="A9" s="77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3" s="68" customFormat="1" ht="52.5" customHeight="1" x14ac:dyDescent="0.15">
      <c r="A10" s="69"/>
      <c r="B10" s="65"/>
      <c r="C10" s="66"/>
      <c r="D10" s="166" t="s">
        <v>8</v>
      </c>
      <c r="E10" s="166" t="s">
        <v>162</v>
      </c>
      <c r="F10" s="167" t="s">
        <v>163</v>
      </c>
      <c r="G10" s="168" t="str">
        <f t="shared" ref="G10:V10" si="1">G3&amp;" "&amp;G2&amp;" "&amp;G1</f>
        <v>План 2018 Год</v>
      </c>
      <c r="H10" s="168" t="str">
        <f t="shared" si="1"/>
        <v>Факт 2018 Год</v>
      </c>
      <c r="I10" s="168" t="str">
        <f t="shared" si="1"/>
        <v>План 2019 Год</v>
      </c>
      <c r="J10" s="168" t="str">
        <f t="shared" si="1"/>
        <v>План 2020 Январь</v>
      </c>
      <c r="K10" s="168" t="str">
        <f t="shared" si="1"/>
        <v>План 2020 Февраль</v>
      </c>
      <c r="L10" s="168" t="str">
        <f t="shared" si="1"/>
        <v>План 2020 Март</v>
      </c>
      <c r="M10" s="168" t="str">
        <f t="shared" si="1"/>
        <v>План 2020 Апрель</v>
      </c>
      <c r="N10" s="168" t="str">
        <f t="shared" si="1"/>
        <v>План 2020 Май</v>
      </c>
      <c r="O10" s="168" t="str">
        <f t="shared" si="1"/>
        <v>План 2020 Июнь</v>
      </c>
      <c r="P10" s="168" t="str">
        <f t="shared" si="1"/>
        <v>План 2020 Июль</v>
      </c>
      <c r="Q10" s="168" t="str">
        <f t="shared" si="1"/>
        <v>План 2020 Август</v>
      </c>
      <c r="R10" s="168" t="str">
        <f t="shared" si="1"/>
        <v>План 2020 Сентябрь</v>
      </c>
      <c r="S10" s="168" t="str">
        <f t="shared" si="1"/>
        <v>План 2020 Октябрь</v>
      </c>
      <c r="T10" s="168" t="str">
        <f t="shared" si="1"/>
        <v>План 2020 Ноябрь</v>
      </c>
      <c r="U10" s="168" t="str">
        <f t="shared" si="1"/>
        <v>План 2020 Декабрь</v>
      </c>
      <c r="V10" s="168" t="str">
        <f t="shared" si="1"/>
        <v>План 2020 Год</v>
      </c>
      <c r="W10" s="168" t="s">
        <v>95</v>
      </c>
    </row>
    <row r="11" spans="1:23" s="68" customFormat="1" ht="11.25" x14ac:dyDescent="0.15">
      <c r="A11" s="69"/>
      <c r="B11" s="65"/>
      <c r="C11" s="66"/>
      <c r="D11" s="169">
        <v>1</v>
      </c>
      <c r="E11" s="169">
        <v>2</v>
      </c>
      <c r="F11" s="169">
        <v>3</v>
      </c>
      <c r="G11" s="169">
        <v>4</v>
      </c>
      <c r="H11" s="169">
        <v>5</v>
      </c>
      <c r="I11" s="169">
        <v>6</v>
      </c>
      <c r="J11" s="169">
        <v>7</v>
      </c>
      <c r="K11" s="169">
        <v>8</v>
      </c>
      <c r="L11" s="169">
        <v>9</v>
      </c>
      <c r="M11" s="169">
        <v>10</v>
      </c>
      <c r="N11" s="169">
        <v>11</v>
      </c>
      <c r="O11" s="169">
        <v>12</v>
      </c>
      <c r="P11" s="169">
        <v>13</v>
      </c>
      <c r="Q11" s="169">
        <v>14</v>
      </c>
      <c r="R11" s="169">
        <v>15</v>
      </c>
      <c r="S11" s="169">
        <v>16</v>
      </c>
      <c r="T11" s="169">
        <v>17</v>
      </c>
      <c r="U11" s="169">
        <v>18</v>
      </c>
      <c r="V11" s="169">
        <v>19</v>
      </c>
      <c r="W11" s="169">
        <v>20</v>
      </c>
    </row>
    <row r="12" spans="1:23" s="68" customFormat="1" ht="11.25" x14ac:dyDescent="0.15">
      <c r="A12" s="69"/>
      <c r="B12" s="65"/>
      <c r="C12" s="66"/>
      <c r="D12" s="238" t="s">
        <v>262</v>
      </c>
      <c r="E12" s="233"/>
      <c r="F12" s="234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6"/>
      <c r="W12" s="236"/>
    </row>
    <row r="13" spans="1:23" s="68" customFormat="1" ht="11.25" x14ac:dyDescent="0.15">
      <c r="A13" s="69"/>
      <c r="B13" s="65"/>
      <c r="C13" s="66"/>
      <c r="D13" s="230"/>
      <c r="E13" s="230" t="s">
        <v>151</v>
      </c>
      <c r="F13" s="231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</row>
    <row r="14" spans="1:23" s="68" customFormat="1" ht="11.25" x14ac:dyDescent="0.15">
      <c r="A14" s="69" t="s">
        <v>142</v>
      </c>
      <c r="B14" s="65" t="s">
        <v>164</v>
      </c>
      <c r="C14" s="66"/>
      <c r="D14" s="104">
        <v>1</v>
      </c>
      <c r="E14" s="105" t="s">
        <v>165</v>
      </c>
      <c r="F14" s="104" t="s">
        <v>114</v>
      </c>
      <c r="G14" s="119">
        <v>39.311709261539498</v>
      </c>
      <c r="H14" s="119">
        <v>25.397698999999999</v>
      </c>
      <c r="I14" s="119">
        <v>34.436694999999993</v>
      </c>
      <c r="J14" s="119">
        <v>3.1541082999999999</v>
      </c>
      <c r="K14" s="119">
        <v>3.5704273999999998</v>
      </c>
      <c r="L14" s="119">
        <v>3.7649713999999999</v>
      </c>
      <c r="M14" s="119">
        <v>3.5487772</v>
      </c>
      <c r="N14" s="119">
        <v>3.2048975999999998</v>
      </c>
      <c r="O14" s="119">
        <v>2.0196860000000001</v>
      </c>
      <c r="P14" s="119">
        <v>1.7193896</v>
      </c>
      <c r="Q14" s="119">
        <v>2.2177623</v>
      </c>
      <c r="R14" s="119">
        <v>2.164282</v>
      </c>
      <c r="S14" s="119">
        <v>2.516095</v>
      </c>
      <c r="T14" s="119">
        <v>2.6130268999999999</v>
      </c>
      <c r="U14" s="119">
        <v>2.7077384000000002</v>
      </c>
      <c r="V14" s="120">
        <f>SUM(J14:U14)</f>
        <v>33.201162100000005</v>
      </c>
      <c r="W14" s="225"/>
    </row>
    <row r="15" spans="1:23" s="68" customFormat="1" ht="22.5" x14ac:dyDescent="0.15">
      <c r="A15" s="69" t="s">
        <v>143</v>
      </c>
      <c r="B15" s="65" t="s">
        <v>166</v>
      </c>
      <c r="C15" s="66"/>
      <c r="D15" s="104">
        <v>2</v>
      </c>
      <c r="E15" s="105" t="s">
        <v>167</v>
      </c>
      <c r="F15" s="104" t="s">
        <v>114</v>
      </c>
      <c r="G15" s="121">
        <f t="shared" ref="G15:U15" si="2">SUM(G16:G17)</f>
        <v>1.5094622615395501</v>
      </c>
      <c r="H15" s="121">
        <f t="shared" si="2"/>
        <v>0.97273200000000004</v>
      </c>
      <c r="I15" s="121">
        <f t="shared" si="2"/>
        <v>1.318918</v>
      </c>
      <c r="J15" s="121">
        <f t="shared" si="2"/>
        <v>0.1208023</v>
      </c>
      <c r="K15" s="121">
        <f t="shared" si="2"/>
        <v>0.13674739999999999</v>
      </c>
      <c r="L15" s="121">
        <f t="shared" si="2"/>
        <v>0.1441984</v>
      </c>
      <c r="M15" s="121">
        <f t="shared" si="2"/>
        <v>0.13591819999999999</v>
      </c>
      <c r="N15" s="121">
        <f t="shared" si="2"/>
        <v>0.1227476</v>
      </c>
      <c r="O15" s="121">
        <f t="shared" si="2"/>
        <v>7.7354000000000006E-2</v>
      </c>
      <c r="P15" s="121">
        <f t="shared" si="2"/>
        <v>6.5852599999999997E-2</v>
      </c>
      <c r="Q15" s="121">
        <f t="shared" si="2"/>
        <v>8.4940299999999996E-2</v>
      </c>
      <c r="R15" s="121">
        <f t="shared" si="2"/>
        <v>8.2891999999999993E-2</v>
      </c>
      <c r="S15" s="121">
        <f t="shared" si="2"/>
        <v>9.6366499999999994E-2</v>
      </c>
      <c r="T15" s="121">
        <f t="shared" si="2"/>
        <v>0.1000789</v>
      </c>
      <c r="U15" s="121">
        <f t="shared" si="2"/>
        <v>0.1037064</v>
      </c>
      <c r="V15" s="120">
        <f>SUM(J15:U15)</f>
        <v>1.2716045999999999</v>
      </c>
      <c r="W15" s="225"/>
    </row>
    <row r="16" spans="1:23" s="68" customFormat="1" ht="11.25" x14ac:dyDescent="0.15">
      <c r="A16" s="69" t="s">
        <v>168</v>
      </c>
      <c r="B16" s="65" t="s">
        <v>169</v>
      </c>
      <c r="C16" s="66"/>
      <c r="D16" s="104" t="s">
        <v>152</v>
      </c>
      <c r="E16" s="106" t="s">
        <v>169</v>
      </c>
      <c r="F16" s="104" t="s">
        <v>114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0">
        <f>SUM(J16:U16)</f>
        <v>0</v>
      </c>
      <c r="W16" s="225"/>
    </row>
    <row r="17" spans="1:23" ht="22.5" x14ac:dyDescent="0.2">
      <c r="A17" s="69" t="s">
        <v>170</v>
      </c>
      <c r="B17" s="65" t="s">
        <v>171</v>
      </c>
      <c r="D17" s="104" t="s">
        <v>153</v>
      </c>
      <c r="E17" s="106" t="s">
        <v>171</v>
      </c>
      <c r="F17" s="104" t="s">
        <v>114</v>
      </c>
      <c r="G17" s="122">
        <v>1.5094622615395501</v>
      </c>
      <c r="H17" s="122">
        <v>0.97273200000000004</v>
      </c>
      <c r="I17" s="122">
        <v>1.318918</v>
      </c>
      <c r="J17" s="122">
        <v>0.1208023</v>
      </c>
      <c r="K17" s="122">
        <v>0.13674739999999999</v>
      </c>
      <c r="L17" s="122">
        <v>0.1441984</v>
      </c>
      <c r="M17" s="122">
        <v>0.13591819999999999</v>
      </c>
      <c r="N17" s="122">
        <v>0.1227476</v>
      </c>
      <c r="O17" s="122">
        <v>7.7354000000000006E-2</v>
      </c>
      <c r="P17" s="122">
        <v>6.5852599999999997E-2</v>
      </c>
      <c r="Q17" s="122">
        <v>8.4940299999999996E-2</v>
      </c>
      <c r="R17" s="122">
        <v>8.2891999999999993E-2</v>
      </c>
      <c r="S17" s="122">
        <v>9.6366499999999994E-2</v>
      </c>
      <c r="T17" s="122">
        <v>0.1000789</v>
      </c>
      <c r="U17" s="122">
        <v>0.1037064</v>
      </c>
      <c r="V17" s="120">
        <f>SUM(J17:U17)</f>
        <v>1.2716045999999999</v>
      </c>
      <c r="W17" s="225"/>
    </row>
    <row r="18" spans="1:23" x14ac:dyDescent="0.2">
      <c r="A18" s="69" t="s">
        <v>144</v>
      </c>
      <c r="B18" s="65" t="s">
        <v>172</v>
      </c>
      <c r="D18" s="104">
        <v>3</v>
      </c>
      <c r="E18" s="107" t="s">
        <v>173</v>
      </c>
      <c r="F18" s="108" t="s">
        <v>174</v>
      </c>
      <c r="G18" s="121">
        <f t="shared" ref="G18:V18" si="3">IF(G14=0,0,G15/G14*100)</f>
        <v>3.8397268648309022</v>
      </c>
      <c r="H18" s="121">
        <f t="shared" si="3"/>
        <v>3.8300005051638735</v>
      </c>
      <c r="I18" s="121">
        <f t="shared" si="3"/>
        <v>3.8299784575726568</v>
      </c>
      <c r="J18" s="121">
        <f t="shared" si="3"/>
        <v>3.8299984816627894</v>
      </c>
      <c r="K18" s="121">
        <f t="shared" si="3"/>
        <v>3.8300008564800954</v>
      </c>
      <c r="L18" s="121">
        <f t="shared" si="3"/>
        <v>3.8299998772899047</v>
      </c>
      <c r="M18" s="121">
        <f t="shared" si="3"/>
        <v>3.8300009366606615</v>
      </c>
      <c r="N18" s="121">
        <f t="shared" si="3"/>
        <v>3.8300006839532101</v>
      </c>
      <c r="O18" s="121">
        <f t="shared" si="3"/>
        <v>3.8300012972313522</v>
      </c>
      <c r="P18" s="121">
        <f t="shared" si="3"/>
        <v>3.8299987390874062</v>
      </c>
      <c r="Q18" s="121">
        <f t="shared" si="3"/>
        <v>3.8300001763038356</v>
      </c>
      <c r="R18" s="121">
        <f t="shared" si="3"/>
        <v>3.8299999722771796</v>
      </c>
      <c r="S18" s="121">
        <f t="shared" si="3"/>
        <v>3.8300024442638296</v>
      </c>
      <c r="T18" s="121">
        <f t="shared" si="3"/>
        <v>3.8299988415733495</v>
      </c>
      <c r="U18" s="121">
        <f t="shared" si="3"/>
        <v>3.8300007120333337</v>
      </c>
      <c r="V18" s="121">
        <f t="shared" si="3"/>
        <v>3.8300002758035983</v>
      </c>
      <c r="W18" s="226"/>
    </row>
    <row r="19" spans="1:23" x14ac:dyDescent="0.2">
      <c r="A19" s="69" t="s">
        <v>145</v>
      </c>
      <c r="B19" s="65" t="s">
        <v>175</v>
      </c>
      <c r="D19" s="104">
        <v>4</v>
      </c>
      <c r="E19" s="107" t="s">
        <v>176</v>
      </c>
      <c r="F19" s="104" t="s">
        <v>114</v>
      </c>
      <c r="G19" s="121">
        <f t="shared" ref="G19:U19" si="4">G14-G15</f>
        <v>37.802246999999952</v>
      </c>
      <c r="H19" s="121">
        <f t="shared" si="4"/>
        <v>24.424966999999999</v>
      </c>
      <c r="I19" s="121">
        <f t="shared" si="4"/>
        <v>33.11777699999999</v>
      </c>
      <c r="J19" s="121">
        <f t="shared" si="4"/>
        <v>3.0333060000000001</v>
      </c>
      <c r="K19" s="121">
        <f t="shared" si="4"/>
        <v>3.4336799999999998</v>
      </c>
      <c r="L19" s="121">
        <f t="shared" si="4"/>
        <v>3.6207729999999998</v>
      </c>
      <c r="M19" s="121">
        <f t="shared" si="4"/>
        <v>3.4128590000000001</v>
      </c>
      <c r="N19" s="121">
        <f t="shared" si="4"/>
        <v>3.0821499999999999</v>
      </c>
      <c r="O19" s="121">
        <f t="shared" si="4"/>
        <v>1.9423320000000002</v>
      </c>
      <c r="P19" s="121">
        <f t="shared" si="4"/>
        <v>1.653537</v>
      </c>
      <c r="Q19" s="121">
        <f t="shared" si="4"/>
        <v>2.132822</v>
      </c>
      <c r="R19" s="121">
        <f t="shared" si="4"/>
        <v>2.0813899999999999</v>
      </c>
      <c r="S19" s="121">
        <f t="shared" si="4"/>
        <v>2.4197285000000002</v>
      </c>
      <c r="T19" s="121">
        <f t="shared" si="4"/>
        <v>2.5129479999999997</v>
      </c>
      <c r="U19" s="121">
        <f t="shared" si="4"/>
        <v>2.6040320000000001</v>
      </c>
      <c r="V19" s="120">
        <f>SUM(J19:U19)</f>
        <v>31.929557499999998</v>
      </c>
      <c r="W19" s="225"/>
    </row>
    <row r="20" spans="1:23" x14ac:dyDescent="0.2">
      <c r="A20" s="69" t="s">
        <v>177</v>
      </c>
      <c r="B20" s="65" t="s">
        <v>178</v>
      </c>
      <c r="D20" s="104" t="s">
        <v>179</v>
      </c>
      <c r="E20" s="109" t="s">
        <v>178</v>
      </c>
      <c r="F20" s="104" t="s">
        <v>114</v>
      </c>
      <c r="G20" s="122">
        <v>0.11999999999999998</v>
      </c>
      <c r="H20" s="122">
        <v>2.6023160000000001</v>
      </c>
      <c r="I20" s="122">
        <v>1.4400000000000004</v>
      </c>
      <c r="J20" s="122">
        <v>0.01</v>
      </c>
      <c r="K20" s="122">
        <v>0.01</v>
      </c>
      <c r="L20" s="122">
        <v>0.01</v>
      </c>
      <c r="M20" s="122">
        <v>0.01</v>
      </c>
      <c r="N20" s="122">
        <v>0.01</v>
      </c>
      <c r="O20" s="122">
        <v>0.01</v>
      </c>
      <c r="P20" s="122">
        <v>0.01</v>
      </c>
      <c r="Q20" s="122">
        <v>0.01</v>
      </c>
      <c r="R20" s="122">
        <v>0.01</v>
      </c>
      <c r="S20" s="122">
        <v>0.01</v>
      </c>
      <c r="T20" s="122">
        <v>0.01</v>
      </c>
      <c r="U20" s="122">
        <v>0.01</v>
      </c>
      <c r="V20" s="120">
        <f>SUM(J20:U20)</f>
        <v>0.11999999999999998</v>
      </c>
      <c r="W20" s="225"/>
    </row>
    <row r="21" spans="1:23" ht="22.5" x14ac:dyDescent="0.2">
      <c r="A21" s="69" t="s">
        <v>180</v>
      </c>
      <c r="B21" s="65" t="s">
        <v>181</v>
      </c>
      <c r="D21" s="104" t="s">
        <v>182</v>
      </c>
      <c r="E21" s="109" t="s">
        <v>181</v>
      </c>
      <c r="F21" s="104" t="s">
        <v>114</v>
      </c>
      <c r="G21" s="122">
        <v>37.682246999999997</v>
      </c>
      <c r="H21" s="122">
        <v>21.822651000000004</v>
      </c>
      <c r="I21" s="122">
        <v>31.677770000000002</v>
      </c>
      <c r="J21" s="122">
        <v>3.0233059999999998</v>
      </c>
      <c r="K21" s="122">
        <v>3.4236800000000005</v>
      </c>
      <c r="L21" s="122">
        <v>3.610773</v>
      </c>
      <c r="M21" s="122">
        <v>3.4028590000000003</v>
      </c>
      <c r="N21" s="122">
        <v>3.0721500000000002</v>
      </c>
      <c r="O21" s="122">
        <v>1.9323320000000002</v>
      </c>
      <c r="P21" s="252">
        <v>1.643537</v>
      </c>
      <c r="Q21" s="122">
        <v>2.1228220000000007</v>
      </c>
      <c r="R21" s="122">
        <v>2.0713900000000001</v>
      </c>
      <c r="S21" s="122">
        <v>2.409729</v>
      </c>
      <c r="T21" s="252">
        <v>2.5029480000000004</v>
      </c>
      <c r="U21" s="122">
        <v>2.5940319999999999</v>
      </c>
      <c r="V21" s="120">
        <f>SUM(J21:U21)</f>
        <v>31.809557999999996</v>
      </c>
      <c r="W21" s="225"/>
    </row>
    <row r="22" spans="1:23" x14ac:dyDescent="0.2">
      <c r="A22" s="69"/>
      <c r="B22" s="65"/>
      <c r="D22" s="103"/>
      <c r="E22" s="103" t="s">
        <v>154</v>
      </c>
      <c r="F22" s="110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ht="11.25" customHeight="1" x14ac:dyDescent="0.2">
      <c r="A23" s="69" t="s">
        <v>146</v>
      </c>
      <c r="B23" s="65" t="s">
        <v>164</v>
      </c>
      <c r="D23" s="104" t="s">
        <v>111</v>
      </c>
      <c r="E23" s="105" t="s">
        <v>165</v>
      </c>
      <c r="F23" s="104" t="s">
        <v>129</v>
      </c>
      <c r="G23" s="119">
        <v>6.6856648403978829</v>
      </c>
      <c r="H23" s="119">
        <v>5.9775999999999998</v>
      </c>
      <c r="I23" s="119">
        <v>5.7394495833333332</v>
      </c>
      <c r="J23" s="119">
        <v>6.3082167</v>
      </c>
      <c r="K23" s="119">
        <v>7.1408547000000002</v>
      </c>
      <c r="L23" s="119">
        <v>7.5299427999999997</v>
      </c>
      <c r="M23" s="119">
        <v>7.0975542999999996</v>
      </c>
      <c r="N23" s="119">
        <v>6.4097951999999996</v>
      </c>
      <c r="O23" s="119">
        <v>4.0393718999999999</v>
      </c>
      <c r="P23" s="119">
        <v>3.4387791999999999</v>
      </c>
      <c r="Q23" s="119">
        <v>4.4355245999999999</v>
      </c>
      <c r="R23" s="119">
        <v>4.3285640000000001</v>
      </c>
      <c r="S23" s="119">
        <v>5.0321908999999998</v>
      </c>
      <c r="T23" s="119">
        <v>5.2260539000000001</v>
      </c>
      <c r="U23" s="119">
        <v>5.4154768000000004</v>
      </c>
      <c r="V23" s="120">
        <f>SUM(J23:U23)/12</f>
        <v>5.5335270833333325</v>
      </c>
      <c r="W23" s="225"/>
    </row>
    <row r="24" spans="1:23" ht="22.5" x14ac:dyDescent="0.2">
      <c r="A24" s="69" t="s">
        <v>147</v>
      </c>
      <c r="B24" s="65" t="s">
        <v>166</v>
      </c>
      <c r="D24" s="104" t="s">
        <v>112</v>
      </c>
      <c r="E24" s="105" t="s">
        <v>167</v>
      </c>
      <c r="F24" s="104" t="s">
        <v>129</v>
      </c>
      <c r="G24" s="121">
        <f t="shared" ref="G24:V24" si="5">SUM(G25:G26)</f>
        <v>0.25671126896931123</v>
      </c>
      <c r="H24" s="121">
        <f t="shared" si="5"/>
        <v>0.22894211019667571</v>
      </c>
      <c r="I24" s="121">
        <f t="shared" si="5"/>
        <v>0.21982041666666663</v>
      </c>
      <c r="J24" s="121">
        <f t="shared" si="5"/>
        <v>0.24160470000000001</v>
      </c>
      <c r="K24" s="121">
        <f t="shared" si="5"/>
        <v>0.27349469999999998</v>
      </c>
      <c r="L24" s="121">
        <f t="shared" si="5"/>
        <v>0.28839680000000001</v>
      </c>
      <c r="M24" s="121">
        <f t="shared" si="5"/>
        <v>0.27183629999999998</v>
      </c>
      <c r="N24" s="121">
        <f t="shared" si="5"/>
        <v>0.2454952</v>
      </c>
      <c r="O24" s="121">
        <f t="shared" si="5"/>
        <v>0.15470790000000001</v>
      </c>
      <c r="P24" s="121">
        <f t="shared" si="5"/>
        <v>0.13170519999999999</v>
      </c>
      <c r="Q24" s="121">
        <f t="shared" si="5"/>
        <v>0.16988059999999999</v>
      </c>
      <c r="R24" s="121">
        <f t="shared" si="5"/>
        <v>0.16578399999999999</v>
      </c>
      <c r="S24" s="121">
        <f t="shared" si="5"/>
        <v>0.19273290000000001</v>
      </c>
      <c r="T24" s="121">
        <f t="shared" si="5"/>
        <v>0.2001579</v>
      </c>
      <c r="U24" s="121">
        <f t="shared" si="5"/>
        <v>0.20741280000000001</v>
      </c>
      <c r="V24" s="121">
        <f t="shared" si="5"/>
        <v>0.21193408333333333</v>
      </c>
      <c r="W24" s="226"/>
    </row>
    <row r="25" spans="1:23" x14ac:dyDescent="0.2">
      <c r="A25" s="69" t="s">
        <v>183</v>
      </c>
      <c r="B25" s="65" t="s">
        <v>169</v>
      </c>
      <c r="D25" s="104" t="s">
        <v>184</v>
      </c>
      <c r="E25" s="106" t="s">
        <v>169</v>
      </c>
      <c r="F25" s="104" t="s">
        <v>129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0">
        <f>SUM(J25:U25)/12</f>
        <v>0</v>
      </c>
      <c r="W25" s="225"/>
    </row>
    <row r="26" spans="1:23" ht="22.5" x14ac:dyDescent="0.2">
      <c r="A26" s="69" t="s">
        <v>185</v>
      </c>
      <c r="B26" s="65" t="s">
        <v>171</v>
      </c>
      <c r="D26" s="104" t="s">
        <v>186</v>
      </c>
      <c r="E26" s="106" t="s">
        <v>171</v>
      </c>
      <c r="F26" s="104" t="s">
        <v>129</v>
      </c>
      <c r="G26" s="122">
        <v>0.25671126896931123</v>
      </c>
      <c r="H26" s="122">
        <v>0.22894211019667571</v>
      </c>
      <c r="I26" s="122">
        <v>0.21982041666666663</v>
      </c>
      <c r="J26" s="122">
        <v>0.24160470000000001</v>
      </c>
      <c r="K26" s="122">
        <v>0.27349469999999998</v>
      </c>
      <c r="L26" s="122">
        <v>0.28839680000000001</v>
      </c>
      <c r="M26" s="122">
        <v>0.27183629999999998</v>
      </c>
      <c r="N26" s="122">
        <v>0.2454952</v>
      </c>
      <c r="O26" s="122">
        <v>0.15470790000000001</v>
      </c>
      <c r="P26" s="122">
        <v>0.13170519999999999</v>
      </c>
      <c r="Q26" s="122">
        <v>0.16988059999999999</v>
      </c>
      <c r="R26" s="122">
        <v>0.16578399999999999</v>
      </c>
      <c r="S26" s="122">
        <v>0.19273290000000001</v>
      </c>
      <c r="T26" s="122">
        <v>0.2001579</v>
      </c>
      <c r="U26" s="122">
        <v>0.20741280000000001</v>
      </c>
      <c r="V26" s="120">
        <f>SUM(J26:U26)/12</f>
        <v>0.21193408333333333</v>
      </c>
      <c r="W26" s="225"/>
    </row>
    <row r="27" spans="1:23" x14ac:dyDescent="0.2">
      <c r="A27" s="69" t="s">
        <v>148</v>
      </c>
      <c r="B27" s="65" t="s">
        <v>172</v>
      </c>
      <c r="D27" s="104" t="s">
        <v>113</v>
      </c>
      <c r="E27" s="107" t="s">
        <v>173</v>
      </c>
      <c r="F27" s="108" t="s">
        <v>174</v>
      </c>
      <c r="G27" s="121">
        <f t="shared" ref="G27:V27" si="6">IF(G23=0,0,G24/G23*100)</f>
        <v>3.8397268648308973</v>
      </c>
      <c r="H27" s="121">
        <f t="shared" si="6"/>
        <v>3.8300005051638739</v>
      </c>
      <c r="I27" s="121">
        <f t="shared" si="6"/>
        <v>3.8299912469829596</v>
      </c>
      <c r="J27" s="121">
        <f t="shared" si="6"/>
        <v>3.8300000061824129</v>
      </c>
      <c r="K27" s="121">
        <f t="shared" si="6"/>
        <v>3.8299995097225543</v>
      </c>
      <c r="L27" s="121">
        <f t="shared" si="6"/>
        <v>3.8299998772899047</v>
      </c>
      <c r="M27" s="121">
        <f t="shared" si="6"/>
        <v>3.8299995816868915</v>
      </c>
      <c r="N27" s="121">
        <f t="shared" si="6"/>
        <v>3.8300006839532101</v>
      </c>
      <c r="O27" s="121">
        <f t="shared" si="6"/>
        <v>3.8299989164156938</v>
      </c>
      <c r="P27" s="121">
        <f t="shared" si="6"/>
        <v>3.8299987390874062</v>
      </c>
      <c r="Q27" s="121">
        <f t="shared" si="6"/>
        <v>3.8300001763038356</v>
      </c>
      <c r="R27" s="121">
        <f t="shared" si="6"/>
        <v>3.8299999722771796</v>
      </c>
      <c r="S27" s="121">
        <f t="shared" si="6"/>
        <v>3.8299997720674708</v>
      </c>
      <c r="T27" s="121">
        <f t="shared" si="6"/>
        <v>3.830000681776359</v>
      </c>
      <c r="U27" s="121">
        <f t="shared" si="6"/>
        <v>3.8300007120333337</v>
      </c>
      <c r="V27" s="121">
        <f t="shared" si="6"/>
        <v>3.8299999284663606</v>
      </c>
      <c r="W27" s="226"/>
    </row>
    <row r="28" spans="1:23" x14ac:dyDescent="0.2">
      <c r="A28" s="69" t="s">
        <v>149</v>
      </c>
      <c r="B28" s="65" t="s">
        <v>175</v>
      </c>
      <c r="D28" s="104" t="s">
        <v>187</v>
      </c>
      <c r="E28" s="107" t="s">
        <v>188</v>
      </c>
      <c r="F28" s="104" t="s">
        <v>129</v>
      </c>
      <c r="G28" s="121">
        <f t="shared" ref="G28:U28" si="7">G23-G24</f>
        <v>6.4289535714285719</v>
      </c>
      <c r="H28" s="121">
        <f t="shared" si="7"/>
        <v>5.748657889803324</v>
      </c>
      <c r="I28" s="121">
        <f t="shared" si="7"/>
        <v>5.5196291666666664</v>
      </c>
      <c r="J28" s="121">
        <f t="shared" si="7"/>
        <v>6.0666120000000001</v>
      </c>
      <c r="K28" s="121">
        <f t="shared" si="7"/>
        <v>6.8673600000000006</v>
      </c>
      <c r="L28" s="121">
        <f t="shared" si="7"/>
        <v>7.2415459999999996</v>
      </c>
      <c r="M28" s="121">
        <f t="shared" si="7"/>
        <v>6.8257179999999993</v>
      </c>
      <c r="N28" s="121">
        <f t="shared" si="7"/>
        <v>6.1642999999999999</v>
      </c>
      <c r="O28" s="121">
        <f t="shared" si="7"/>
        <v>3.8846639999999999</v>
      </c>
      <c r="P28" s="121">
        <f t="shared" si="7"/>
        <v>3.3070740000000001</v>
      </c>
      <c r="Q28" s="121">
        <f t="shared" si="7"/>
        <v>4.265644</v>
      </c>
      <c r="R28" s="121">
        <f t="shared" si="7"/>
        <v>4.1627799999999997</v>
      </c>
      <c r="S28" s="121">
        <f t="shared" si="7"/>
        <v>4.8394579999999996</v>
      </c>
      <c r="T28" s="121">
        <f t="shared" si="7"/>
        <v>5.0258960000000004</v>
      </c>
      <c r="U28" s="121">
        <f t="shared" si="7"/>
        <v>5.2080640000000002</v>
      </c>
      <c r="V28" s="120">
        <f>SUM(J28:U28)/12</f>
        <v>5.321593</v>
      </c>
      <c r="W28" s="225"/>
    </row>
    <row r="29" spans="1:23" x14ac:dyDescent="0.2">
      <c r="A29" s="69" t="s">
        <v>189</v>
      </c>
      <c r="B29" s="65" t="s">
        <v>178</v>
      </c>
      <c r="D29" s="104" t="s">
        <v>190</v>
      </c>
      <c r="E29" s="109" t="s">
        <v>178</v>
      </c>
      <c r="F29" s="104" t="s">
        <v>129</v>
      </c>
      <c r="G29" s="122">
        <v>2.0408163265306121E-2</v>
      </c>
      <c r="H29" s="122">
        <v>0.61248084409536474</v>
      </c>
      <c r="I29" s="122">
        <v>0.24000000000000007</v>
      </c>
      <c r="J29" s="122">
        <v>0.02</v>
      </c>
      <c r="K29" s="122">
        <v>0.02</v>
      </c>
      <c r="L29" s="122">
        <v>0.02</v>
      </c>
      <c r="M29" s="122">
        <v>0.02</v>
      </c>
      <c r="N29" s="122">
        <v>0.02</v>
      </c>
      <c r="O29" s="122">
        <v>0.02</v>
      </c>
      <c r="P29" s="122">
        <v>0.02</v>
      </c>
      <c r="Q29" s="122">
        <v>0.02</v>
      </c>
      <c r="R29" s="122">
        <v>0.02</v>
      </c>
      <c r="S29" s="122">
        <v>0.02</v>
      </c>
      <c r="T29" s="122">
        <v>0.02</v>
      </c>
      <c r="U29" s="122">
        <v>0.02</v>
      </c>
      <c r="V29" s="120">
        <f>SUM(J29:U29)/12</f>
        <v>1.9999999999999997E-2</v>
      </c>
      <c r="W29" s="225"/>
    </row>
    <row r="30" spans="1:23" ht="22.5" x14ac:dyDescent="0.2">
      <c r="A30" s="69" t="s">
        <v>191</v>
      </c>
      <c r="B30" s="65" t="s">
        <v>181</v>
      </c>
      <c r="D30" s="104" t="s">
        <v>192</v>
      </c>
      <c r="E30" s="109" t="s">
        <v>181</v>
      </c>
      <c r="F30" s="104" t="s">
        <v>129</v>
      </c>
      <c r="G30" s="122">
        <v>6.408545408163266</v>
      </c>
      <c r="H30" s="122">
        <v>5.1361770457079601</v>
      </c>
      <c r="I30" s="122">
        <v>5.2796291666666662</v>
      </c>
      <c r="J30" s="122">
        <v>6.0466120000000005</v>
      </c>
      <c r="K30" s="122">
        <v>6.847360000000001</v>
      </c>
      <c r="L30" s="122">
        <v>7.221546</v>
      </c>
      <c r="M30" s="122">
        <v>6.8057180000000006</v>
      </c>
      <c r="N30" s="122">
        <v>6.1443000000000012</v>
      </c>
      <c r="O30" s="122">
        <v>3.8646640000000003</v>
      </c>
      <c r="P30" s="122">
        <v>3.2870740000000001</v>
      </c>
      <c r="Q30" s="122">
        <v>4.2456440000000013</v>
      </c>
      <c r="R30" s="122">
        <v>4.1427800000000001</v>
      </c>
      <c r="S30" s="122">
        <v>4.819458</v>
      </c>
      <c r="T30" s="122">
        <v>5.0058960000000008</v>
      </c>
      <c r="U30" s="122">
        <v>5.1880640000000007</v>
      </c>
      <c r="V30" s="120">
        <f>SUM(J30:U30)/12</f>
        <v>5.3015929999999996</v>
      </c>
      <c r="W30" s="225"/>
    </row>
    <row r="31" spans="1:23" x14ac:dyDescent="0.2">
      <c r="A31" s="69" t="s">
        <v>150</v>
      </c>
      <c r="B31" s="65" t="s">
        <v>193</v>
      </c>
      <c r="D31" s="104" t="s">
        <v>194</v>
      </c>
      <c r="E31" s="105" t="s">
        <v>195</v>
      </c>
      <c r="F31" s="108" t="s">
        <v>129</v>
      </c>
      <c r="G31" s="121">
        <f t="shared" ref="G31:V31" si="8">SUM(G32:G33)</f>
        <v>9.9249999999999972</v>
      </c>
      <c r="H31" s="121">
        <f t="shared" si="8"/>
        <v>9.9249999999999972</v>
      </c>
      <c r="I31" s="121">
        <f t="shared" si="8"/>
        <v>9.9249999999999972</v>
      </c>
      <c r="J31" s="121">
        <f t="shared" si="8"/>
        <v>9.9249999999999972</v>
      </c>
      <c r="K31" s="121">
        <f t="shared" si="8"/>
        <v>9.9249999999999972</v>
      </c>
      <c r="L31" s="121">
        <f t="shared" si="8"/>
        <v>9.9249999999999972</v>
      </c>
      <c r="M31" s="121">
        <f t="shared" si="8"/>
        <v>9.9249999999999972</v>
      </c>
      <c r="N31" s="121">
        <f t="shared" si="8"/>
        <v>9.9249999999999972</v>
      </c>
      <c r="O31" s="121">
        <f t="shared" si="8"/>
        <v>9.9249999999999972</v>
      </c>
      <c r="P31" s="121">
        <f t="shared" si="8"/>
        <v>9.9249999999999972</v>
      </c>
      <c r="Q31" s="121">
        <f t="shared" si="8"/>
        <v>9.9249999999999972</v>
      </c>
      <c r="R31" s="121">
        <f t="shared" si="8"/>
        <v>9.9249999999999972</v>
      </c>
      <c r="S31" s="121">
        <f t="shared" si="8"/>
        <v>9.9249999999999972</v>
      </c>
      <c r="T31" s="121">
        <f t="shared" si="8"/>
        <v>9.9249999999999972</v>
      </c>
      <c r="U31" s="121">
        <f t="shared" si="8"/>
        <v>9.9249999999999972</v>
      </c>
      <c r="V31" s="121">
        <f t="shared" si="8"/>
        <v>9.9249999999999954</v>
      </c>
      <c r="W31" s="226"/>
    </row>
    <row r="32" spans="1:23" x14ac:dyDescent="0.2">
      <c r="A32" s="69" t="s">
        <v>196</v>
      </c>
      <c r="B32" s="65" t="s">
        <v>169</v>
      </c>
      <c r="D32" s="104" t="s">
        <v>197</v>
      </c>
      <c r="E32" s="106" t="s">
        <v>169</v>
      </c>
      <c r="F32" s="108" t="s">
        <v>129</v>
      </c>
      <c r="G32" s="122">
        <v>0.2</v>
      </c>
      <c r="H32" s="122">
        <v>0.2</v>
      </c>
      <c r="I32" s="122">
        <v>0.19999999999999998</v>
      </c>
      <c r="J32" s="252">
        <v>0.19999999999999998</v>
      </c>
      <c r="K32" s="252">
        <v>0.19999999999999998</v>
      </c>
      <c r="L32" s="252">
        <v>0.19999999999999998</v>
      </c>
      <c r="M32" s="252">
        <v>0.19999999999999998</v>
      </c>
      <c r="N32" s="252">
        <v>0.19999999999999998</v>
      </c>
      <c r="O32" s="252">
        <v>0.19999999999999998</v>
      </c>
      <c r="P32" s="252">
        <v>0.19999999999999998</v>
      </c>
      <c r="Q32" s="252">
        <v>0.19999999999999998</v>
      </c>
      <c r="R32" s="252">
        <v>0.19999999999999998</v>
      </c>
      <c r="S32" s="252">
        <v>0.19999999999999998</v>
      </c>
      <c r="T32" s="252">
        <v>0.19999999999999998</v>
      </c>
      <c r="U32" s="252">
        <v>0.19999999999999998</v>
      </c>
      <c r="V32" s="120">
        <f>SUM(J32:U32)/12</f>
        <v>0.19999999999999998</v>
      </c>
      <c r="W32" s="225"/>
    </row>
    <row r="33" spans="1:23" ht="12" customHeight="1" x14ac:dyDescent="0.2">
      <c r="A33" s="69" t="s">
        <v>198</v>
      </c>
      <c r="B33" s="65" t="s">
        <v>199</v>
      </c>
      <c r="D33" s="104" t="s">
        <v>200</v>
      </c>
      <c r="E33" s="176" t="str">
        <f>"сторонних потребителей (субабонентов)"&amp;IF(regionException_flag = 1, ", в т.ч.","")</f>
        <v>сторонних потребителей (субабонентов)</v>
      </c>
      <c r="F33" s="108" t="s">
        <v>129</v>
      </c>
      <c r="G33" s="121">
        <f>Субабоненты!H13</f>
        <v>9.7249999999999979</v>
      </c>
      <c r="H33" s="121">
        <f>Субабоненты!I13</f>
        <v>9.7249999999999979</v>
      </c>
      <c r="I33" s="121">
        <f>Субабоненты!J13</f>
        <v>9.7249999999999979</v>
      </c>
      <c r="J33" s="121">
        <f>Субабоненты!K13</f>
        <v>9.7249999999999979</v>
      </c>
      <c r="K33" s="121">
        <f>Субабоненты!L13</f>
        <v>9.7249999999999979</v>
      </c>
      <c r="L33" s="121">
        <f>Субабоненты!M13</f>
        <v>9.7249999999999979</v>
      </c>
      <c r="M33" s="121">
        <f>Субабоненты!N13</f>
        <v>9.7249999999999979</v>
      </c>
      <c r="N33" s="121">
        <f>Субабоненты!O13</f>
        <v>9.7249999999999979</v>
      </c>
      <c r="O33" s="121">
        <f>Субабоненты!P13</f>
        <v>9.7249999999999979</v>
      </c>
      <c r="P33" s="121">
        <f>Субабоненты!Q13</f>
        <v>9.7249999999999979</v>
      </c>
      <c r="Q33" s="121">
        <f>Субабоненты!R13</f>
        <v>9.7249999999999979</v>
      </c>
      <c r="R33" s="121">
        <f>Субабоненты!S13</f>
        <v>9.7249999999999979</v>
      </c>
      <c r="S33" s="121">
        <f>Субабоненты!T13</f>
        <v>9.7249999999999979</v>
      </c>
      <c r="T33" s="121">
        <f>Субабоненты!U13</f>
        <v>9.7249999999999979</v>
      </c>
      <c r="U33" s="121">
        <f>Субабоненты!V13</f>
        <v>9.7249999999999979</v>
      </c>
      <c r="V33" s="121">
        <f>Субабоненты!W13</f>
        <v>9.7249999999999961</v>
      </c>
      <c r="W33" s="226"/>
    </row>
    <row r="34" spans="1:23" s="244" customFormat="1" hidden="1" x14ac:dyDescent="0.2">
      <c r="A34" s="241"/>
      <c r="B34" s="54"/>
      <c r="C34" s="242"/>
      <c r="D34" s="243"/>
      <c r="E34" s="177"/>
      <c r="F34" s="167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5"/>
      <c r="W34" s="225"/>
    </row>
    <row r="35" spans="1:23" hidden="1" x14ac:dyDescent="0.2">
      <c r="A35" s="69"/>
      <c r="B35" s="65"/>
      <c r="D35" s="237" t="s">
        <v>263</v>
      </c>
      <c r="E35" s="229"/>
      <c r="F35" s="222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3"/>
      <c r="W35" s="223"/>
    </row>
    <row r="36" spans="1:23" ht="14.25" hidden="1" customHeight="1" x14ac:dyDescent="0.2">
      <c r="A36" s="69"/>
      <c r="B36" s="65"/>
      <c r="D36" s="104">
        <v>2</v>
      </c>
      <c r="E36" s="176" t="s">
        <v>266</v>
      </c>
      <c r="F36" s="104" t="s">
        <v>114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0">
        <f>SUM(J36:U36)</f>
        <v>0</v>
      </c>
      <c r="W36" s="227"/>
    </row>
    <row r="37" spans="1:23" hidden="1" x14ac:dyDescent="0.2">
      <c r="A37" s="69"/>
      <c r="B37" s="65"/>
      <c r="D37" s="104">
        <v>6</v>
      </c>
      <c r="E37" s="176" t="s">
        <v>267</v>
      </c>
      <c r="F37" s="104" t="s">
        <v>129</v>
      </c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0">
        <f>SUM(J37:U37)/12</f>
        <v>0</v>
      </c>
      <c r="W37" s="227"/>
    </row>
    <row r="38" spans="1:23" hidden="1" x14ac:dyDescent="0.2">
      <c r="A38" s="69"/>
      <c r="B38" s="65"/>
      <c r="D38" s="237" t="s">
        <v>264</v>
      </c>
      <c r="E38" s="229"/>
      <c r="F38" s="222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3"/>
      <c r="W38" s="223"/>
    </row>
    <row r="39" spans="1:23" ht="12" hidden="1" customHeight="1" x14ac:dyDescent="0.2">
      <c r="A39" s="69"/>
      <c r="B39" s="65"/>
      <c r="D39" s="104">
        <v>2</v>
      </c>
      <c r="E39" s="176" t="s">
        <v>266</v>
      </c>
      <c r="F39" s="104" t="s">
        <v>114</v>
      </c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0">
        <f>SUM(J39:U39)</f>
        <v>0</v>
      </c>
      <c r="W39" s="227"/>
    </row>
    <row r="40" spans="1:23" hidden="1" x14ac:dyDescent="0.2">
      <c r="A40" s="69"/>
      <c r="B40" s="65"/>
      <c r="D40" s="104">
        <v>6</v>
      </c>
      <c r="E40" s="176" t="s">
        <v>267</v>
      </c>
      <c r="F40" s="104" t="s">
        <v>129</v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0">
        <f>SUM(J40:U40)/12</f>
        <v>0</v>
      </c>
      <c r="W40" s="227"/>
    </row>
    <row r="41" spans="1:23" x14ac:dyDescent="0.2">
      <c r="A41" s="69"/>
      <c r="B41" s="65"/>
      <c r="E41" s="82"/>
    </row>
    <row r="42" spans="1:23" ht="20.25" customHeight="1" x14ac:dyDescent="0.2">
      <c r="A42" s="69"/>
      <c r="B42" s="65"/>
      <c r="D42" s="283" t="s">
        <v>265</v>
      </c>
      <c r="E42" s="283"/>
      <c r="F42" s="283"/>
      <c r="G42" s="283"/>
      <c r="H42" s="83"/>
      <c r="I42" s="83"/>
      <c r="J42" s="83"/>
      <c r="M42" s="280"/>
      <c r="N42" s="280"/>
      <c r="O42" s="280"/>
      <c r="P42" s="280"/>
    </row>
    <row r="43" spans="1:23" x14ac:dyDescent="0.2">
      <c r="A43" s="69"/>
      <c r="B43" s="65"/>
      <c r="E43" s="84"/>
      <c r="F43" s="85"/>
      <c r="G43" s="86"/>
      <c r="H43" s="86"/>
      <c r="I43" s="86"/>
      <c r="J43" s="86"/>
    </row>
    <row r="44" spans="1:23" ht="19.5" customHeight="1" x14ac:dyDescent="0.2">
      <c r="A44" s="69"/>
      <c r="B44" s="65"/>
      <c r="D44" s="283" t="s">
        <v>130</v>
      </c>
      <c r="E44" s="283"/>
      <c r="F44" s="283"/>
      <c r="G44" s="283"/>
      <c r="H44" s="283"/>
      <c r="I44" s="283"/>
      <c r="J44" s="283"/>
      <c r="K44" s="283"/>
      <c r="M44" s="280"/>
      <c r="N44" s="280"/>
      <c r="O44" s="280"/>
      <c r="P44" s="280"/>
    </row>
    <row r="45" spans="1:23" x14ac:dyDescent="0.2">
      <c r="D45" s="282"/>
      <c r="E45" s="282"/>
      <c r="F45" s="282"/>
      <c r="G45" s="282"/>
      <c r="H45" s="88"/>
      <c r="I45" s="88"/>
      <c r="J45" s="88"/>
    </row>
    <row r="46" spans="1:23" x14ac:dyDescent="0.2">
      <c r="E46" s="89"/>
    </row>
  </sheetData>
  <sheetProtection password="BC0D" sheet="1" objects="1" scenarios="1" formatColumns="0" formatRows="0"/>
  <mergeCells count="6">
    <mergeCell ref="M44:P44"/>
    <mergeCell ref="M42:P42"/>
    <mergeCell ref="D8:J8"/>
    <mergeCell ref="D45:G45"/>
    <mergeCell ref="D44:K44"/>
    <mergeCell ref="D42:G42"/>
  </mergeCells>
  <phoneticPr fontId="2" type="noConversion"/>
  <dataValidations count="1">
    <dataValidation type="decimal" allowBlank="1" showInputMessage="1" showErrorMessage="1" sqref="W38 W27:W35 G27:V40 G12:W12 G14:W26">
      <formula1>0</formula1>
      <formula2>1000000000000000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46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0"/>
  </sheetPr>
  <dimension ref="A1:K46"/>
  <sheetViews>
    <sheetView showGridLines="0" topLeftCell="C7" zoomScaleNormal="100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/>
    </sheetView>
  </sheetViews>
  <sheetFormatPr defaultColWidth="14.140625" defaultRowHeight="12" x14ac:dyDescent="0.2"/>
  <cols>
    <col min="1" max="1" width="14.140625" style="87" hidden="1" customWidth="1"/>
    <col min="2" max="2" width="14.140625" style="47" hidden="1" customWidth="1"/>
    <col min="3" max="3" width="3.7109375" style="66" customWidth="1"/>
    <col min="4" max="4" width="7.140625" style="67" customWidth="1"/>
    <col min="5" max="5" width="41.85546875" style="68" customWidth="1"/>
    <col min="6" max="6" width="9.85546875" style="68" customWidth="1"/>
    <col min="7" max="10" width="10.7109375" style="68" customWidth="1"/>
    <col min="11" max="11" width="14.140625" style="68" customWidth="1"/>
    <col min="12" max="16384" width="14.140625" style="48"/>
  </cols>
  <sheetData>
    <row r="1" spans="1:11" s="57" customFormat="1" hidden="1" x14ac:dyDescent="0.2">
      <c r="A1" s="50"/>
      <c r="B1" s="51">
        <v>0</v>
      </c>
      <c r="C1" s="52">
        <v>0</v>
      </c>
      <c r="D1" s="52">
        <v>0</v>
      </c>
      <c r="E1" s="53">
        <f>god</f>
        <v>2020</v>
      </c>
      <c r="F1" s="54"/>
      <c r="G1" s="55" t="s">
        <v>5</v>
      </c>
      <c r="H1" s="56" t="s">
        <v>5</v>
      </c>
      <c r="I1" s="56" t="s">
        <v>5</v>
      </c>
      <c r="J1" s="56" t="s">
        <v>128</v>
      </c>
      <c r="K1" s="54"/>
    </row>
    <row r="2" spans="1:11" s="59" customFormat="1" ht="11.25" hidden="1" x14ac:dyDescent="0.15">
      <c r="A2" s="58"/>
      <c r="D2" s="60"/>
      <c r="G2" s="61">
        <f>$E$1-2</f>
        <v>2018</v>
      </c>
      <c r="H2" s="61">
        <f>$E$1-2</f>
        <v>2018</v>
      </c>
      <c r="I2" s="61">
        <f>$E$1-1</f>
        <v>2019</v>
      </c>
      <c r="J2" s="61">
        <f>$E$1</f>
        <v>2020</v>
      </c>
    </row>
    <row r="3" spans="1:11" s="56" customFormat="1" ht="11.25" hidden="1" x14ac:dyDescent="0.15">
      <c r="A3" s="62"/>
      <c r="D3" s="63"/>
      <c r="G3" s="56" t="s">
        <v>159</v>
      </c>
      <c r="H3" s="56" t="s">
        <v>160</v>
      </c>
      <c r="I3" s="56" t="s">
        <v>159</v>
      </c>
      <c r="J3" s="56" t="s">
        <v>159</v>
      </c>
    </row>
    <row r="4" spans="1:11" s="68" customFormat="1" ht="11.25" hidden="1" x14ac:dyDescent="0.15">
      <c r="A4" s="64"/>
      <c r="B4" s="65"/>
      <c r="C4" s="66"/>
      <c r="D4" s="67"/>
    </row>
    <row r="5" spans="1:11" s="68" customFormat="1" ht="11.25" hidden="1" x14ac:dyDescent="0.15">
      <c r="A5" s="64"/>
      <c r="B5" s="65"/>
      <c r="C5" s="66"/>
      <c r="D5" s="67"/>
    </row>
    <row r="6" spans="1:11" s="68" customFormat="1" ht="11.25" hidden="1" x14ac:dyDescent="0.15">
      <c r="A6" s="69"/>
      <c r="B6" s="65"/>
      <c r="C6" s="66"/>
      <c r="D6" s="67"/>
    </row>
    <row r="7" spans="1:11" s="74" customFormat="1" ht="11.25" x14ac:dyDescent="0.15">
      <c r="A7" s="70"/>
      <c r="B7" s="71"/>
      <c r="C7" s="72"/>
      <c r="D7" s="73"/>
    </row>
    <row r="8" spans="1:11" s="68" customFormat="1" ht="29.25" customHeight="1" x14ac:dyDescent="0.15">
      <c r="A8" s="69"/>
      <c r="B8" s="65"/>
      <c r="C8" s="75"/>
      <c r="D8" s="281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 &amp; " (поквартально)"</f>
        <v>Предложения ООО "Синтез Сервис-1" по технологическому расходу электроэнергии (мощности) - потерям в электрических сетях на 2020 год в регионе: Нижегородская область (поквартально)</v>
      </c>
      <c r="E8" s="281"/>
      <c r="F8" s="281"/>
      <c r="G8" s="281"/>
      <c r="H8" s="281"/>
      <c r="I8" s="281"/>
      <c r="J8" s="281"/>
      <c r="K8" s="76"/>
    </row>
    <row r="9" spans="1:11" s="81" customFormat="1" ht="11.25" x14ac:dyDescent="0.15">
      <c r="A9" s="77"/>
      <c r="B9" s="78"/>
      <c r="C9" s="79"/>
      <c r="D9" s="80"/>
      <c r="E9" s="80"/>
      <c r="F9" s="80"/>
      <c r="G9" s="80"/>
      <c r="H9" s="80"/>
      <c r="I9" s="80"/>
      <c r="J9" s="80"/>
    </row>
    <row r="10" spans="1:11" s="68" customFormat="1" ht="52.5" customHeight="1" x14ac:dyDescent="0.15">
      <c r="A10" s="69"/>
      <c r="B10" s="65"/>
      <c r="C10" s="66"/>
      <c r="D10" s="166" t="s">
        <v>8</v>
      </c>
      <c r="E10" s="166" t="s">
        <v>162</v>
      </c>
      <c r="F10" s="167" t="s">
        <v>163</v>
      </c>
      <c r="G10" s="168" t="str">
        <f>"I квартал " &amp; god</f>
        <v>I квартал 2020</v>
      </c>
      <c r="H10" s="168" t="str">
        <f>"II квартал " &amp; god</f>
        <v>II квартал 2020</v>
      </c>
      <c r="I10" s="168" t="str">
        <f>"III квартал " &amp; god</f>
        <v>III квартал 2020</v>
      </c>
      <c r="J10" s="168" t="str">
        <f>"IV квартал " &amp; god</f>
        <v>IV квартал 2020</v>
      </c>
    </row>
    <row r="11" spans="1:11" s="68" customFormat="1" ht="11.25" x14ac:dyDescent="0.15">
      <c r="A11" s="69"/>
      <c r="B11" s="65"/>
      <c r="C11" s="66"/>
      <c r="D11" s="169">
        <v>1</v>
      </c>
      <c r="E11" s="169">
        <v>2</v>
      </c>
      <c r="F11" s="169">
        <v>3</v>
      </c>
      <c r="G11" s="169">
        <v>4</v>
      </c>
      <c r="H11" s="169">
        <v>5</v>
      </c>
      <c r="I11" s="169">
        <v>6</v>
      </c>
      <c r="J11" s="169">
        <v>7</v>
      </c>
    </row>
    <row r="12" spans="1:11" s="68" customFormat="1" ht="11.25" x14ac:dyDescent="0.15">
      <c r="A12" s="69"/>
      <c r="B12" s="65"/>
      <c r="C12" s="66"/>
      <c r="D12" s="238" t="s">
        <v>262</v>
      </c>
      <c r="E12" s="233"/>
      <c r="F12" s="234"/>
      <c r="G12" s="235"/>
      <c r="H12" s="235"/>
      <c r="I12" s="235"/>
      <c r="J12" s="235"/>
    </row>
    <row r="13" spans="1:11" s="68" customFormat="1" ht="11.25" x14ac:dyDescent="0.15">
      <c r="A13" s="69"/>
      <c r="B13" s="65"/>
      <c r="C13" s="66"/>
      <c r="D13" s="230"/>
      <c r="E13" s="230" t="s">
        <v>151</v>
      </c>
      <c r="F13" s="231"/>
      <c r="G13" s="232"/>
      <c r="H13" s="232"/>
      <c r="I13" s="232"/>
      <c r="J13" s="232"/>
    </row>
    <row r="14" spans="1:11" s="68" customFormat="1" ht="11.25" x14ac:dyDescent="0.15">
      <c r="A14" s="69" t="s">
        <v>142</v>
      </c>
      <c r="B14" s="65" t="s">
        <v>164</v>
      </c>
      <c r="C14" s="66"/>
      <c r="D14" s="104">
        <v>1</v>
      </c>
      <c r="E14" s="105" t="s">
        <v>165</v>
      </c>
      <c r="F14" s="104" t="s">
        <v>114</v>
      </c>
      <c r="G14" s="120">
        <f>SUM('Форма 3.1'!J14:L14)</f>
        <v>10.489507099999999</v>
      </c>
      <c r="H14" s="120">
        <f>SUM('Форма 3.1'!M14:O14)</f>
        <v>8.773360799999999</v>
      </c>
      <c r="I14" s="120">
        <f>SUM('Форма 3.1'!P14:R14)</f>
        <v>6.1014339</v>
      </c>
      <c r="J14" s="120">
        <f>SUM('Форма 3.1'!S14:U14)</f>
        <v>7.8368602999999997</v>
      </c>
    </row>
    <row r="15" spans="1:11" s="68" customFormat="1" ht="22.5" x14ac:dyDescent="0.15">
      <c r="A15" s="69" t="s">
        <v>143</v>
      </c>
      <c r="B15" s="65" t="s">
        <v>166</v>
      </c>
      <c r="C15" s="66"/>
      <c r="D15" s="104">
        <v>2</v>
      </c>
      <c r="E15" s="105" t="s">
        <v>167</v>
      </c>
      <c r="F15" s="104" t="s">
        <v>114</v>
      </c>
      <c r="G15" s="120">
        <f>SUM('Форма 3.1'!J15:L15)</f>
        <v>0.4017481</v>
      </c>
      <c r="H15" s="120">
        <f>SUM('Форма 3.1'!M15:O15)</f>
        <v>0.33601979999999998</v>
      </c>
      <c r="I15" s="120">
        <f>SUM('Форма 3.1'!P15:R15)</f>
        <v>0.2336849</v>
      </c>
      <c r="J15" s="120">
        <f>SUM('Форма 3.1'!S15:U15)</f>
        <v>0.30015179999999997</v>
      </c>
    </row>
    <row r="16" spans="1:11" s="68" customFormat="1" ht="11.25" x14ac:dyDescent="0.15">
      <c r="A16" s="69" t="s">
        <v>168</v>
      </c>
      <c r="B16" s="65" t="s">
        <v>169</v>
      </c>
      <c r="C16" s="66"/>
      <c r="D16" s="104" t="s">
        <v>152</v>
      </c>
      <c r="E16" s="106" t="s">
        <v>169</v>
      </c>
      <c r="F16" s="104" t="s">
        <v>114</v>
      </c>
      <c r="G16" s="120">
        <f>SUM('Форма 3.1'!J16:L16)</f>
        <v>0</v>
      </c>
      <c r="H16" s="120">
        <f>SUM('Форма 3.1'!M16:O16)</f>
        <v>0</v>
      </c>
      <c r="I16" s="120">
        <f>SUM('Форма 3.1'!P16:R16)</f>
        <v>0</v>
      </c>
      <c r="J16" s="120">
        <f>SUM('Форма 3.1'!S16:U16)</f>
        <v>0</v>
      </c>
    </row>
    <row r="17" spans="1:10" ht="22.5" x14ac:dyDescent="0.2">
      <c r="A17" s="69" t="s">
        <v>170</v>
      </c>
      <c r="B17" s="65" t="s">
        <v>171</v>
      </c>
      <c r="D17" s="104" t="s">
        <v>153</v>
      </c>
      <c r="E17" s="106" t="s">
        <v>171</v>
      </c>
      <c r="F17" s="104" t="s">
        <v>114</v>
      </c>
      <c r="G17" s="120">
        <f>SUM('Форма 3.1'!J17:L17)</f>
        <v>0.4017481</v>
      </c>
      <c r="H17" s="120">
        <f>SUM('Форма 3.1'!M17:O17)</f>
        <v>0.33601979999999998</v>
      </c>
      <c r="I17" s="120">
        <f>SUM('Форма 3.1'!P17:R17)</f>
        <v>0.2336849</v>
      </c>
      <c r="J17" s="120">
        <f>SUM('Форма 3.1'!S17:U17)</f>
        <v>0.30015179999999997</v>
      </c>
    </row>
    <row r="18" spans="1:10" x14ac:dyDescent="0.2">
      <c r="A18" s="69" t="s">
        <v>144</v>
      </c>
      <c r="B18" s="65" t="s">
        <v>172</v>
      </c>
      <c r="D18" s="104">
        <v>3</v>
      </c>
      <c r="E18" s="107" t="s">
        <v>173</v>
      </c>
      <c r="F18" s="108" t="s">
        <v>174</v>
      </c>
      <c r="G18" s="121">
        <f>IF(G14=0,0,G15/G14*100)</f>
        <v>3.8299997909339329</v>
      </c>
      <c r="H18" s="121">
        <f>IF(H14=0,0,H15/H14*100)</f>
        <v>3.8300009273527205</v>
      </c>
      <c r="I18" s="121">
        <f>IF(I14=0,0,I15/I14*100)</f>
        <v>3.8299996989232317</v>
      </c>
      <c r="J18" s="121">
        <f>IF(J14=0,0,J15/J14*100)</f>
        <v>3.8300006445183152</v>
      </c>
    </row>
    <row r="19" spans="1:10" x14ac:dyDescent="0.2">
      <c r="A19" s="69" t="s">
        <v>145</v>
      </c>
      <c r="B19" s="65" t="s">
        <v>175</v>
      </c>
      <c r="D19" s="104">
        <v>4</v>
      </c>
      <c r="E19" s="107" t="s">
        <v>176</v>
      </c>
      <c r="F19" s="104" t="s">
        <v>114</v>
      </c>
      <c r="G19" s="120">
        <f>SUM('Форма 3.1'!J19:L19)</f>
        <v>10.087759</v>
      </c>
      <c r="H19" s="120">
        <f>SUM('Форма 3.1'!M19:O19)</f>
        <v>8.437341</v>
      </c>
      <c r="I19" s="120">
        <f>SUM('Форма 3.1'!P19:R19)</f>
        <v>5.8677489999999999</v>
      </c>
      <c r="J19" s="120">
        <f>SUM('Форма 3.1'!S19:U19)</f>
        <v>7.5367084999999996</v>
      </c>
    </row>
    <row r="20" spans="1:10" x14ac:dyDescent="0.2">
      <c r="A20" s="69" t="s">
        <v>177</v>
      </c>
      <c r="B20" s="65" t="s">
        <v>178</v>
      </c>
      <c r="D20" s="104" t="s">
        <v>179</v>
      </c>
      <c r="E20" s="109" t="s">
        <v>178</v>
      </c>
      <c r="F20" s="104" t="s">
        <v>114</v>
      </c>
      <c r="G20" s="120">
        <f>SUM('Форма 3.1'!J20:L20)</f>
        <v>0.03</v>
      </c>
      <c r="H20" s="120">
        <f>SUM('Форма 3.1'!M20:O20)</f>
        <v>0.03</v>
      </c>
      <c r="I20" s="120">
        <f>SUM('Форма 3.1'!P20:R20)</f>
        <v>0.03</v>
      </c>
      <c r="J20" s="120">
        <f>SUM('Форма 3.1'!S20:U20)</f>
        <v>0.03</v>
      </c>
    </row>
    <row r="21" spans="1:10" ht="22.5" x14ac:dyDescent="0.2">
      <c r="A21" s="69" t="s">
        <v>180</v>
      </c>
      <c r="B21" s="65" t="s">
        <v>181</v>
      </c>
      <c r="D21" s="104" t="s">
        <v>182</v>
      </c>
      <c r="E21" s="109" t="s">
        <v>181</v>
      </c>
      <c r="F21" s="104" t="s">
        <v>114</v>
      </c>
      <c r="G21" s="120">
        <f>SUM('Форма 3.1'!J21:L21)</f>
        <v>10.057759000000001</v>
      </c>
      <c r="H21" s="120">
        <f>SUM('Форма 3.1'!M21:O21)</f>
        <v>8.4073410000000006</v>
      </c>
      <c r="I21" s="120">
        <f>SUM('Форма 3.1'!P21:R21)</f>
        <v>5.8377490000000005</v>
      </c>
      <c r="J21" s="120">
        <f>SUM('Форма 3.1'!S21:U21)</f>
        <v>7.5067090000000007</v>
      </c>
    </row>
    <row r="22" spans="1:10" x14ac:dyDescent="0.2">
      <c r="A22" s="69"/>
      <c r="B22" s="65"/>
      <c r="D22" s="103"/>
      <c r="E22" s="103" t="s">
        <v>154</v>
      </c>
      <c r="F22" s="110"/>
      <c r="G22" s="123"/>
      <c r="H22" s="123"/>
      <c r="I22" s="123"/>
      <c r="J22" s="123"/>
    </row>
    <row r="23" spans="1:10" x14ac:dyDescent="0.2">
      <c r="A23" s="69" t="s">
        <v>146</v>
      </c>
      <c r="B23" s="65" t="s">
        <v>164</v>
      </c>
      <c r="D23" s="104" t="s">
        <v>111</v>
      </c>
      <c r="E23" s="105" t="s">
        <v>165</v>
      </c>
      <c r="F23" s="104" t="s">
        <v>129</v>
      </c>
      <c r="G23" s="120">
        <f>SUM('Форма 3.1'!J23:L23)/3</f>
        <v>6.9930047333333336</v>
      </c>
      <c r="H23" s="120">
        <f>SUM('Форма 3.1'!M23:O23)/3</f>
        <v>5.8489071333333333</v>
      </c>
      <c r="I23" s="120">
        <f>SUM('Форма 3.1'!P23:R23)/3</f>
        <v>4.0676226</v>
      </c>
      <c r="J23" s="120">
        <f>SUM('Форма 3.1'!S23:U23)/3</f>
        <v>5.2245738666666668</v>
      </c>
    </row>
    <row r="24" spans="1:10" ht="22.5" x14ac:dyDescent="0.2">
      <c r="A24" s="69" t="s">
        <v>147</v>
      </c>
      <c r="B24" s="65" t="s">
        <v>166</v>
      </c>
      <c r="D24" s="104" t="s">
        <v>112</v>
      </c>
      <c r="E24" s="105" t="s">
        <v>167</v>
      </c>
      <c r="F24" s="104" t="s">
        <v>129</v>
      </c>
      <c r="G24" s="120">
        <f>SUM('Форма 3.1'!J24:L24)/3</f>
        <v>0.26783206666666665</v>
      </c>
      <c r="H24" s="120">
        <f>SUM('Форма 3.1'!M24:O24)/3</f>
        <v>0.22401313333333331</v>
      </c>
      <c r="I24" s="120">
        <f>SUM('Форма 3.1'!P24:R24)/3</f>
        <v>0.15578993333333332</v>
      </c>
      <c r="J24" s="120">
        <f>SUM('Форма 3.1'!S24:U24)/3</f>
        <v>0.20010119999999998</v>
      </c>
    </row>
    <row r="25" spans="1:10" x14ac:dyDescent="0.2">
      <c r="A25" s="69" t="s">
        <v>183</v>
      </c>
      <c r="B25" s="65" t="s">
        <v>169</v>
      </c>
      <c r="D25" s="104" t="s">
        <v>184</v>
      </c>
      <c r="E25" s="106" t="s">
        <v>169</v>
      </c>
      <c r="F25" s="104" t="s">
        <v>129</v>
      </c>
      <c r="G25" s="120">
        <f>SUM('Форма 3.1'!J25:L25)/3</f>
        <v>0</v>
      </c>
      <c r="H25" s="120">
        <f>SUM('Форма 3.1'!M25:O25)/3</f>
        <v>0</v>
      </c>
      <c r="I25" s="120">
        <f>SUM('Форма 3.1'!P25:R25)/3</f>
        <v>0</v>
      </c>
      <c r="J25" s="120">
        <f>SUM('Форма 3.1'!S25:U25)/3</f>
        <v>0</v>
      </c>
    </row>
    <row r="26" spans="1:10" ht="22.5" x14ac:dyDescent="0.2">
      <c r="A26" s="69" t="s">
        <v>185</v>
      </c>
      <c r="B26" s="65" t="s">
        <v>171</v>
      </c>
      <c r="D26" s="104" t="s">
        <v>186</v>
      </c>
      <c r="E26" s="106" t="s">
        <v>171</v>
      </c>
      <c r="F26" s="104" t="s">
        <v>129</v>
      </c>
      <c r="G26" s="120">
        <f>SUM('Форма 3.1'!J26:L26)/3</f>
        <v>0.26783206666666665</v>
      </c>
      <c r="H26" s="120">
        <f>SUM('Форма 3.1'!M26:O26)/3</f>
        <v>0.22401313333333331</v>
      </c>
      <c r="I26" s="120">
        <f>SUM('Форма 3.1'!P26:R26)/3</f>
        <v>0.15578993333333332</v>
      </c>
      <c r="J26" s="120">
        <f>SUM('Форма 3.1'!S26:U26)/3</f>
        <v>0.20010119999999998</v>
      </c>
    </row>
    <row r="27" spans="1:10" x14ac:dyDescent="0.2">
      <c r="A27" s="69" t="s">
        <v>148</v>
      </c>
      <c r="B27" s="65" t="s">
        <v>172</v>
      </c>
      <c r="D27" s="104" t="s">
        <v>113</v>
      </c>
      <c r="E27" s="107" t="s">
        <v>173</v>
      </c>
      <c r="F27" s="108" t="s">
        <v>174</v>
      </c>
      <c r="G27" s="121">
        <f>IF(G23=0,0,G24/G23*100)</f>
        <v>3.8299997909339321</v>
      </c>
      <c r="H27" s="121">
        <f>IF(H23=0,0,H24/H23*100)</f>
        <v>3.8299998311935353</v>
      </c>
      <c r="I27" s="121">
        <f>IF(I23=0,0,I24/I23*100)</f>
        <v>3.8299996989232317</v>
      </c>
      <c r="J27" s="121">
        <f>IF(J23=0,0,J24/J23*100)</f>
        <v>3.8300004001602272</v>
      </c>
    </row>
    <row r="28" spans="1:10" x14ac:dyDescent="0.2">
      <c r="A28" s="69" t="s">
        <v>149</v>
      </c>
      <c r="B28" s="65" t="s">
        <v>175</v>
      </c>
      <c r="D28" s="104" t="s">
        <v>187</v>
      </c>
      <c r="E28" s="107" t="s">
        <v>188</v>
      </c>
      <c r="F28" s="104" t="s">
        <v>129</v>
      </c>
      <c r="G28" s="120">
        <f>SUM('Форма 3.1'!J28:L28)/3</f>
        <v>6.7251726666666665</v>
      </c>
      <c r="H28" s="120">
        <f>SUM('Форма 3.1'!M28:O28)/3</f>
        <v>5.6248940000000003</v>
      </c>
      <c r="I28" s="120">
        <f>SUM('Форма 3.1'!P28:R28)/3</f>
        <v>3.9118326666666667</v>
      </c>
      <c r="J28" s="120">
        <f>SUM('Форма 3.1'!S28:U28)/3</f>
        <v>5.024472666666667</v>
      </c>
    </row>
    <row r="29" spans="1:10" x14ac:dyDescent="0.2">
      <c r="A29" s="69" t="s">
        <v>189</v>
      </c>
      <c r="B29" s="65" t="s">
        <v>178</v>
      </c>
      <c r="D29" s="104" t="s">
        <v>190</v>
      </c>
      <c r="E29" s="109" t="s">
        <v>178</v>
      </c>
      <c r="F29" s="104" t="s">
        <v>129</v>
      </c>
      <c r="G29" s="120">
        <f>SUM('Форма 3.1'!J29:L29)/3</f>
        <v>0.02</v>
      </c>
      <c r="H29" s="120">
        <f>SUM('Форма 3.1'!M29:O29)/3</f>
        <v>0.02</v>
      </c>
      <c r="I29" s="120">
        <f>SUM('Форма 3.1'!P29:R29)/3</f>
        <v>0.02</v>
      </c>
      <c r="J29" s="120">
        <f>SUM('Форма 3.1'!S29:U29)/3</f>
        <v>0.02</v>
      </c>
    </row>
    <row r="30" spans="1:10" ht="22.5" x14ac:dyDescent="0.2">
      <c r="A30" s="69" t="s">
        <v>191</v>
      </c>
      <c r="B30" s="65" t="s">
        <v>181</v>
      </c>
      <c r="D30" s="104" t="s">
        <v>192</v>
      </c>
      <c r="E30" s="109" t="s">
        <v>181</v>
      </c>
      <c r="F30" s="104" t="s">
        <v>129</v>
      </c>
      <c r="G30" s="120">
        <f>SUM('Форма 3.1'!J30:L30)/3</f>
        <v>6.7051726666666669</v>
      </c>
      <c r="H30" s="120">
        <f>SUM('Форма 3.1'!M30:O30)/3</f>
        <v>5.6048940000000007</v>
      </c>
      <c r="I30" s="120">
        <f>SUM('Форма 3.1'!P30:R30)/3</f>
        <v>3.8918326666666672</v>
      </c>
      <c r="J30" s="120">
        <f>SUM('Форма 3.1'!S30:U30)/3</f>
        <v>5.0044726666666675</v>
      </c>
    </row>
    <row r="31" spans="1:10" x14ac:dyDescent="0.2">
      <c r="A31" s="69" t="s">
        <v>150</v>
      </c>
      <c r="B31" s="65" t="s">
        <v>193</v>
      </c>
      <c r="D31" s="104" t="s">
        <v>194</v>
      </c>
      <c r="E31" s="105" t="s">
        <v>195</v>
      </c>
      <c r="F31" s="108" t="s">
        <v>129</v>
      </c>
      <c r="G31" s="120">
        <f>SUM('Форма 3.1'!J31:L31)/3</f>
        <v>9.9249999999999972</v>
      </c>
      <c r="H31" s="120">
        <f>SUM('Форма 3.1'!M31:O31)/3</f>
        <v>9.9249999999999972</v>
      </c>
      <c r="I31" s="120">
        <f>SUM('Форма 3.1'!P31:R31)/3</f>
        <v>9.9249999999999972</v>
      </c>
      <c r="J31" s="120">
        <f>SUM('Форма 3.1'!S31:U31)/3</f>
        <v>9.9249999999999972</v>
      </c>
    </row>
    <row r="32" spans="1:10" x14ac:dyDescent="0.2">
      <c r="A32" s="69" t="s">
        <v>196</v>
      </c>
      <c r="B32" s="65" t="s">
        <v>169</v>
      </c>
      <c r="D32" s="104" t="s">
        <v>197</v>
      </c>
      <c r="E32" s="106" t="s">
        <v>169</v>
      </c>
      <c r="F32" s="108" t="s">
        <v>129</v>
      </c>
      <c r="G32" s="120">
        <f>SUM('Форма 3.1'!J32:L32)/3</f>
        <v>0.19999999999999998</v>
      </c>
      <c r="H32" s="120">
        <f>SUM('Форма 3.1'!M32:O32)/3</f>
        <v>0.19999999999999998</v>
      </c>
      <c r="I32" s="120">
        <f>SUM('Форма 3.1'!P32:R32)/3</f>
        <v>0.19999999999999998</v>
      </c>
      <c r="J32" s="120">
        <f>SUM('Форма 3.1'!S32:U32)/3</f>
        <v>0.19999999999999998</v>
      </c>
    </row>
    <row r="33" spans="1:11" ht="22.5" customHeight="1" x14ac:dyDescent="0.2">
      <c r="A33" s="69" t="s">
        <v>198</v>
      </c>
      <c r="B33" s="65" t="s">
        <v>199</v>
      </c>
      <c r="D33" s="104" t="s">
        <v>200</v>
      </c>
      <c r="E33" s="176" t="str">
        <f>"сторонних потребителей (субабонентов)"&amp;IF(regionException_flag = 1, ", в т.ч.","")</f>
        <v>сторонних потребителей (субабонентов)</v>
      </c>
      <c r="F33" s="108" t="s">
        <v>129</v>
      </c>
      <c r="G33" s="120">
        <f>SUM('Форма 3.1'!J33:L33)/3</f>
        <v>9.7249999999999979</v>
      </c>
      <c r="H33" s="120">
        <f>SUM('Форма 3.1'!M33:O33)/3</f>
        <v>9.7249999999999979</v>
      </c>
      <c r="I33" s="120">
        <f>SUM('Форма 3.1'!P33:R33)/3</f>
        <v>9.7249999999999979</v>
      </c>
      <c r="J33" s="120">
        <f>SUM('Форма 3.1'!S33:U33)/3</f>
        <v>9.7249999999999979</v>
      </c>
    </row>
    <row r="34" spans="1:11" s="244" customFormat="1" hidden="1" x14ac:dyDescent="0.2">
      <c r="A34" s="241"/>
      <c r="B34" s="54"/>
      <c r="C34" s="242"/>
      <c r="D34" s="243"/>
      <c r="E34" s="177"/>
      <c r="F34" s="167"/>
      <c r="G34" s="225"/>
      <c r="H34" s="225"/>
      <c r="I34" s="225"/>
      <c r="J34" s="225"/>
      <c r="K34" s="245"/>
    </row>
    <row r="35" spans="1:11" hidden="1" x14ac:dyDescent="0.2">
      <c r="A35" s="69"/>
      <c r="B35" s="65"/>
      <c r="D35" s="237" t="s">
        <v>263</v>
      </c>
      <c r="E35" s="229"/>
      <c r="F35" s="222"/>
      <c r="G35" s="224"/>
      <c r="H35" s="224"/>
      <c r="I35" s="224"/>
      <c r="J35" s="224"/>
    </row>
    <row r="36" spans="1:11" ht="12" hidden="1" customHeight="1" x14ac:dyDescent="0.2">
      <c r="A36" s="69"/>
      <c r="B36" s="65"/>
      <c r="D36" s="104">
        <v>2</v>
      </c>
      <c r="E36" s="176" t="s">
        <v>266</v>
      </c>
      <c r="F36" s="104" t="s">
        <v>114</v>
      </c>
      <c r="G36" s="120">
        <f>SUM('Форма 3.1'!J36:L36)</f>
        <v>0</v>
      </c>
      <c r="H36" s="120">
        <f>SUM('Форма 3.1'!M36:O36)</f>
        <v>0</v>
      </c>
      <c r="I36" s="120">
        <f>SUM('Форма 3.1'!P36:R36)</f>
        <v>0</v>
      </c>
      <c r="J36" s="120">
        <f>SUM('Форма 3.1'!S36:U36)</f>
        <v>0</v>
      </c>
    </row>
    <row r="37" spans="1:11" hidden="1" x14ac:dyDescent="0.2">
      <c r="A37" s="69"/>
      <c r="B37" s="65"/>
      <c r="D37" s="104">
        <v>6</v>
      </c>
      <c r="E37" s="176" t="s">
        <v>267</v>
      </c>
      <c r="F37" s="104" t="s">
        <v>129</v>
      </c>
      <c r="G37" s="120">
        <f>SUM('Форма 3.1'!J37:L37)/3</f>
        <v>0</v>
      </c>
      <c r="H37" s="120">
        <f>SUM('Форма 3.1'!M37:O37)/3</f>
        <v>0</v>
      </c>
      <c r="I37" s="120">
        <f>SUM('Форма 3.1'!P37:R37)/3</f>
        <v>0</v>
      </c>
      <c r="J37" s="120">
        <f>SUM('Форма 3.1'!S37:U37)/3</f>
        <v>0</v>
      </c>
    </row>
    <row r="38" spans="1:11" hidden="1" x14ac:dyDescent="0.2">
      <c r="A38" s="69"/>
      <c r="B38" s="65"/>
      <c r="D38" s="237" t="s">
        <v>264</v>
      </c>
      <c r="E38" s="229"/>
      <c r="F38" s="222"/>
      <c r="G38" s="224"/>
      <c r="H38" s="224"/>
      <c r="I38" s="224"/>
      <c r="J38" s="224"/>
    </row>
    <row r="39" spans="1:11" ht="12" hidden="1" customHeight="1" x14ac:dyDescent="0.2">
      <c r="A39" s="69"/>
      <c r="B39" s="65"/>
      <c r="D39" s="104">
        <v>2</v>
      </c>
      <c r="E39" s="176" t="s">
        <v>266</v>
      </c>
      <c r="F39" s="104" t="s">
        <v>114</v>
      </c>
      <c r="G39" s="120">
        <f>SUM('Форма 3.1'!J39:L39)</f>
        <v>0</v>
      </c>
      <c r="H39" s="120">
        <f>SUM('Форма 3.1'!M39:O39)</f>
        <v>0</v>
      </c>
      <c r="I39" s="120">
        <f>SUM('Форма 3.1'!P39:R39)</f>
        <v>0</v>
      </c>
      <c r="J39" s="120">
        <f>SUM('Форма 3.1'!S39:U39)</f>
        <v>0</v>
      </c>
    </row>
    <row r="40" spans="1:11" hidden="1" x14ac:dyDescent="0.2">
      <c r="A40" s="69"/>
      <c r="B40" s="65"/>
      <c r="D40" s="104">
        <v>6</v>
      </c>
      <c r="E40" s="176" t="s">
        <v>267</v>
      </c>
      <c r="F40" s="104" t="s">
        <v>129</v>
      </c>
      <c r="G40" s="120">
        <f>SUM('Форма 3.1'!J40:L40)/3</f>
        <v>0</v>
      </c>
      <c r="H40" s="120">
        <f>SUM('Форма 3.1'!M40:O40)/3</f>
        <v>0</v>
      </c>
      <c r="I40" s="120">
        <f>SUM('Форма 3.1'!P40:R40)/3</f>
        <v>0</v>
      </c>
      <c r="J40" s="120">
        <f>SUM('Форма 3.1'!S40:U40)/3</f>
        <v>0</v>
      </c>
    </row>
    <row r="41" spans="1:11" x14ac:dyDescent="0.2">
      <c r="A41" s="69"/>
      <c r="B41" s="65"/>
    </row>
    <row r="42" spans="1:11" ht="20.25" customHeight="1" x14ac:dyDescent="0.2">
      <c r="A42" s="69"/>
      <c r="B42" s="65"/>
      <c r="D42" s="283" t="s">
        <v>265</v>
      </c>
      <c r="E42" s="283"/>
      <c r="F42" s="284"/>
      <c r="G42" s="280"/>
      <c r="H42" s="280"/>
      <c r="I42" s="280"/>
      <c r="J42" s="280"/>
    </row>
    <row r="43" spans="1:11" x14ac:dyDescent="0.2">
      <c r="A43" s="69"/>
      <c r="B43" s="65"/>
      <c r="E43" s="84"/>
      <c r="F43" s="85"/>
      <c r="G43" s="86"/>
      <c r="H43" s="86"/>
      <c r="I43" s="86"/>
      <c r="J43" s="86"/>
    </row>
    <row r="44" spans="1:11" ht="22.5" customHeight="1" x14ac:dyDescent="0.2">
      <c r="A44" s="69"/>
      <c r="B44" s="65"/>
      <c r="D44" s="283" t="s">
        <v>130</v>
      </c>
      <c r="E44" s="283"/>
      <c r="F44" s="284"/>
      <c r="G44" s="280"/>
      <c r="H44" s="280"/>
      <c r="I44" s="280"/>
      <c r="J44" s="280"/>
    </row>
    <row r="45" spans="1:11" x14ac:dyDescent="0.2">
      <c r="D45" s="282"/>
      <c r="E45" s="282"/>
      <c r="F45" s="282"/>
      <c r="G45" s="282"/>
      <c r="H45" s="88"/>
      <c r="I45" s="88"/>
      <c r="J45" s="88"/>
    </row>
    <row r="46" spans="1:11" x14ac:dyDescent="0.2">
      <c r="E46" s="89"/>
    </row>
  </sheetData>
  <sheetProtection password="BC0D" sheet="1" objects="1" scenarios="1" formatColumns="0" formatRows="0"/>
  <mergeCells count="6">
    <mergeCell ref="D8:J8"/>
    <mergeCell ref="D45:G45"/>
    <mergeCell ref="G42:J42"/>
    <mergeCell ref="G44:J44"/>
    <mergeCell ref="D42:F42"/>
    <mergeCell ref="D44:F44"/>
  </mergeCells>
  <phoneticPr fontId="2" type="noConversion"/>
  <dataValidations count="1">
    <dataValidation type="decimal" allowBlank="1" showInputMessage="1" showErrorMessage="1" sqref="G12:J12 G14:J40">
      <formula1>0</formula1>
      <formula2>1000000000000000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46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indexed="30"/>
  </sheetPr>
  <dimension ref="A1:M15"/>
  <sheetViews>
    <sheetView showGridLines="0" topLeftCell="C8" zoomScaleNormal="100" workbookViewId="0">
      <selection activeCell="G33" sqref="G33"/>
    </sheetView>
  </sheetViews>
  <sheetFormatPr defaultColWidth="9.140625" defaultRowHeight="11.25" x14ac:dyDescent="0.15"/>
  <cols>
    <col min="1" max="2" width="0" style="45" hidden="1" customWidth="1"/>
    <col min="3" max="3" width="3.7109375" style="45" customWidth="1"/>
    <col min="4" max="6" width="10.7109375" style="45" customWidth="1"/>
    <col min="7" max="13" width="10.7109375" style="68" customWidth="1"/>
    <col min="14" max="14" width="11.7109375" style="45" bestFit="1" customWidth="1"/>
    <col min="15" max="16384" width="9.140625" style="45"/>
  </cols>
  <sheetData>
    <row r="1" spans="1:13" s="65" customFormat="1" hidden="1" x14ac:dyDescent="0.15">
      <c r="A1" s="90"/>
      <c r="B1" s="90"/>
      <c r="C1" s="91">
        <v>0</v>
      </c>
      <c r="D1" s="91"/>
      <c r="E1" s="91">
        <v>0</v>
      </c>
      <c r="F1" s="52">
        <v>0</v>
      </c>
      <c r="G1" s="53">
        <f>god</f>
        <v>2020</v>
      </c>
      <c r="H1" s="53"/>
      <c r="I1" s="92" t="s">
        <v>5</v>
      </c>
      <c r="J1" s="92" t="s">
        <v>5</v>
      </c>
      <c r="K1" s="92" t="s">
        <v>5</v>
      </c>
      <c r="L1" s="92"/>
      <c r="M1" s="92" t="s">
        <v>128</v>
      </c>
    </row>
    <row r="2" spans="1:13" s="94" customFormat="1" hidden="1" x14ac:dyDescent="0.15">
      <c r="A2" s="93"/>
      <c r="B2" s="93"/>
      <c r="I2" s="95">
        <f>G1-2</f>
        <v>2018</v>
      </c>
      <c r="J2" s="95">
        <f>G1-2</f>
        <v>2018</v>
      </c>
      <c r="K2" s="95">
        <f>G1-1</f>
        <v>2019</v>
      </c>
      <c r="L2" s="95"/>
      <c r="M2" s="95">
        <f>$G$1</f>
        <v>2020</v>
      </c>
    </row>
    <row r="3" spans="1:13" s="92" customFormat="1" hidden="1" x14ac:dyDescent="0.15">
      <c r="A3" s="96"/>
      <c r="B3" s="96"/>
      <c r="I3" s="92" t="s">
        <v>159</v>
      </c>
      <c r="J3" s="92" t="s">
        <v>160</v>
      </c>
      <c r="K3" s="92" t="s">
        <v>159</v>
      </c>
      <c r="M3" s="92" t="s">
        <v>159</v>
      </c>
    </row>
    <row r="4" spans="1:13" hidden="1" x14ac:dyDescent="0.15"/>
    <row r="5" spans="1:13" hidden="1" x14ac:dyDescent="0.15"/>
    <row r="6" spans="1:13" hidden="1" x14ac:dyDescent="0.15"/>
    <row r="7" spans="1:13" hidden="1" x14ac:dyDescent="0.15">
      <c r="G7" s="74"/>
      <c r="H7" s="74"/>
      <c r="I7" s="74"/>
      <c r="J7" s="74"/>
      <c r="K7" s="74"/>
      <c r="L7" s="74"/>
      <c r="M7" s="74"/>
    </row>
    <row r="8" spans="1:13" x14ac:dyDescent="0.15">
      <c r="G8" s="74"/>
      <c r="H8" s="74"/>
      <c r="I8" s="74"/>
      <c r="J8" s="74"/>
      <c r="K8" s="74"/>
      <c r="L8" s="74"/>
      <c r="M8" s="74"/>
    </row>
    <row r="9" spans="1:13" ht="29.25" customHeight="1" x14ac:dyDescent="0.15">
      <c r="D9" s="288" t="str">
        <f>"Информация по нормативам потерь электрической энергии при передаче по электрическим сетям, утвержденным Минэнерго России по " &amp;org&amp; 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ООО "Синтез Сервис-1" на 2020 год в регионе: Нижегородская область</v>
      </c>
      <c r="E9" s="288"/>
      <c r="F9" s="288"/>
      <c r="G9" s="288"/>
      <c r="H9" s="288"/>
      <c r="I9" s="288"/>
      <c r="J9" s="288"/>
      <c r="K9" s="288"/>
      <c r="L9" s="288"/>
      <c r="M9" s="288"/>
    </row>
    <row r="10" spans="1:13" ht="30" customHeight="1" x14ac:dyDescent="0.15">
      <c r="D10" s="112" t="str">
        <f>"Если в " &amp; god-1 &amp; " году организация не получала норматив, то укажите год, когда этот норматив был получен в последний раз."</f>
        <v>Если в 2019 году организация не получала норматив, то укажите год, когда этот норматив был получен в последний раз.</v>
      </c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6.5" customHeight="1" x14ac:dyDescent="0.15">
      <c r="D11" s="285" t="s">
        <v>261</v>
      </c>
      <c r="E11" s="285"/>
      <c r="F11" s="285"/>
      <c r="G11" s="285"/>
      <c r="H11" s="285"/>
      <c r="I11" s="287">
        <f>IF(god="","(Не определено)",god)</f>
        <v>2020</v>
      </c>
      <c r="J11" s="289"/>
      <c r="K11" s="289"/>
      <c r="L11" s="289"/>
      <c r="M11" s="289"/>
    </row>
    <row r="12" spans="1:13" ht="28.5" customHeight="1" x14ac:dyDescent="0.15">
      <c r="D12" s="287" t="s">
        <v>268</v>
      </c>
      <c r="E12" s="290" t="s">
        <v>201</v>
      </c>
      <c r="F12" s="290"/>
      <c r="G12" s="286" t="s">
        <v>256</v>
      </c>
      <c r="H12" s="287"/>
      <c r="I12" s="287" t="s">
        <v>268</v>
      </c>
      <c r="J12" s="290" t="s">
        <v>201</v>
      </c>
      <c r="K12" s="290"/>
      <c r="L12" s="286" t="s">
        <v>256</v>
      </c>
      <c r="M12" s="287"/>
    </row>
    <row r="13" spans="1:13" ht="33.75" x14ac:dyDescent="0.15">
      <c r="D13" s="287"/>
      <c r="E13" s="171" t="s">
        <v>269</v>
      </c>
      <c r="F13" s="171" t="s">
        <v>174</v>
      </c>
      <c r="G13" s="170" t="s">
        <v>202</v>
      </c>
      <c r="H13" s="170" t="s">
        <v>203</v>
      </c>
      <c r="I13" s="289"/>
      <c r="J13" s="171" t="s">
        <v>269</v>
      </c>
      <c r="K13" s="171" t="s">
        <v>174</v>
      </c>
      <c r="L13" s="170" t="s">
        <v>202</v>
      </c>
      <c r="M13" s="170" t="s">
        <v>203</v>
      </c>
    </row>
    <row r="14" spans="1:13" x14ac:dyDescent="0.15">
      <c r="D14" s="172">
        <v>1</v>
      </c>
      <c r="E14" s="172">
        <v>2</v>
      </c>
      <c r="F14" s="172">
        <v>3</v>
      </c>
      <c r="G14" s="172">
        <v>4</v>
      </c>
      <c r="H14" s="172">
        <v>5</v>
      </c>
      <c r="I14" s="172">
        <v>6</v>
      </c>
      <c r="J14" s="172">
        <v>7</v>
      </c>
      <c r="K14" s="172">
        <v>8</v>
      </c>
      <c r="L14" s="172">
        <v>9</v>
      </c>
      <c r="M14" s="172">
        <v>10</v>
      </c>
    </row>
    <row r="15" spans="1:13" ht="16.5" customHeight="1" x14ac:dyDescent="0.15">
      <c r="D15" s="122">
        <v>34.436694999999993</v>
      </c>
      <c r="E15" s="122">
        <v>1.318918</v>
      </c>
      <c r="F15" s="118">
        <v>3.83</v>
      </c>
      <c r="G15" s="253">
        <v>41965</v>
      </c>
      <c r="H15" s="254" t="s">
        <v>416</v>
      </c>
      <c r="I15" s="119"/>
      <c r="J15" s="119"/>
      <c r="K15" s="194"/>
      <c r="L15" s="199"/>
      <c r="M15" s="239"/>
    </row>
  </sheetData>
  <sheetProtection password="BC0D" sheet="1" objects="1" scenarios="1" formatColumns="0" formatRows="0" autoFilter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phoneticPr fontId="9" type="noConversion"/>
  <dataValidations count="9">
    <dataValidation type="decimal" operator="greaterThanOrEqual" allowBlank="1" showInputMessage="1" showErrorMessage="1" sqref="I15:J15 D15:E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E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H11">
      <formula1>year_list</formula1>
    </dataValidation>
    <dataValidation type="decimal" allowBlank="1" showInputMessage="1" showErrorMessage="1" sqref="K15 F15">
      <formula1>0</formula1>
      <formula2>100</formula2>
    </dataValidation>
    <dataValidation type="date" allowBlank="1" showInputMessage="1" showErrorMessage="1" errorTitle="Ошибка" error="Выберите значения, выполнив двойной щелчок левой кнопки мыши по ячейке или введите значение вручную в формате ДД.ММ.ГГГГ!" prompt="Выберите значения, выполнив двойной щелчок левой кнопки мыши по ячейке; введите значение вручную в формате ДД.ММ.ГГГГ или выберите значение из календарика, щелкнув по иконке" sqref="G15 L15">
      <formula1>1</formula1>
      <formula2>55153</formula2>
    </dataValidation>
  </dataValidations>
  <pageMargins left="0.7" right="0.7" top="0.75" bottom="0.75" header="0.3" footer="0.3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indexed="30"/>
  </sheetPr>
  <dimension ref="A1:Y76"/>
  <sheetViews>
    <sheetView showGridLines="0" topLeftCell="C8" zoomScaleNormal="100" workbookViewId="0">
      <pane xSplit="5" ySplit="8" topLeftCell="H16" activePane="bottomRight" state="frozen"/>
      <selection activeCell="C8" sqref="C8"/>
      <selection pane="topRight" activeCell="H8" sqref="H8"/>
      <selection pane="bottomLeft" activeCell="C16" sqref="C16"/>
      <selection pane="bottomRight" activeCell="H74" sqref="H74:V74"/>
    </sheetView>
  </sheetViews>
  <sheetFormatPr defaultColWidth="9.140625" defaultRowHeight="11.25" x14ac:dyDescent="0.15"/>
  <cols>
    <col min="1" max="2" width="0" style="45" hidden="1" customWidth="1"/>
    <col min="3" max="3" width="4.28515625" style="45" customWidth="1"/>
    <col min="4" max="4" width="5.7109375" style="45" customWidth="1"/>
    <col min="5" max="5" width="38.28515625" style="45" customWidth="1"/>
    <col min="6" max="6" width="45.7109375" style="45" customWidth="1"/>
    <col min="7" max="7" width="9.42578125" style="68" customWidth="1"/>
    <col min="8" max="23" width="10.7109375" style="68" customWidth="1"/>
    <col min="24" max="24" width="11.7109375" style="45" bestFit="1" customWidth="1"/>
    <col min="25" max="16384" width="9.140625" style="45"/>
  </cols>
  <sheetData>
    <row r="1" spans="1:25" s="47" customFormat="1" ht="12" hidden="1" x14ac:dyDescent="0.2">
      <c r="A1" s="97"/>
      <c r="B1" s="97"/>
      <c r="C1" s="49">
        <v>0</v>
      </c>
      <c r="D1" s="49"/>
      <c r="E1" s="91">
        <v>0</v>
      </c>
      <c r="F1" s="52">
        <v>0</v>
      </c>
      <c r="G1" s="53">
        <f>god</f>
        <v>2020</v>
      </c>
      <c r="H1" s="98" t="s">
        <v>5</v>
      </c>
      <c r="I1" s="92" t="s">
        <v>5</v>
      </c>
      <c r="J1" s="92" t="s">
        <v>5</v>
      </c>
      <c r="K1" s="92" t="s">
        <v>128</v>
      </c>
      <c r="L1" s="92" t="s">
        <v>131</v>
      </c>
      <c r="M1" s="92" t="s">
        <v>132</v>
      </c>
      <c r="N1" s="92" t="s">
        <v>133</v>
      </c>
      <c r="O1" s="92" t="s">
        <v>134</v>
      </c>
      <c r="P1" s="92" t="s">
        <v>135</v>
      </c>
      <c r="Q1" s="92" t="s">
        <v>136</v>
      </c>
      <c r="R1" s="92" t="s">
        <v>137</v>
      </c>
      <c r="S1" s="92" t="s">
        <v>138</v>
      </c>
      <c r="T1" s="92" t="s">
        <v>139</v>
      </c>
      <c r="U1" s="92" t="s">
        <v>140</v>
      </c>
      <c r="V1" s="92" t="s">
        <v>141</v>
      </c>
      <c r="W1" s="92" t="s">
        <v>5</v>
      </c>
      <c r="X1" s="65"/>
    </row>
    <row r="2" spans="1:25" s="94" customFormat="1" hidden="1" x14ac:dyDescent="0.15">
      <c r="A2" s="93"/>
      <c r="B2" s="93"/>
      <c r="H2" s="95">
        <f>G1-2</f>
        <v>2018</v>
      </c>
      <c r="I2" s="95">
        <f>G1-2</f>
        <v>2018</v>
      </c>
      <c r="J2" s="95">
        <f>G1-1</f>
        <v>2019</v>
      </c>
      <c r="K2" s="95">
        <f t="shared" ref="K2:W2" si="0">$G$1</f>
        <v>2020</v>
      </c>
      <c r="L2" s="95">
        <f t="shared" si="0"/>
        <v>2020</v>
      </c>
      <c r="M2" s="95">
        <f t="shared" si="0"/>
        <v>2020</v>
      </c>
      <c r="N2" s="95">
        <f t="shared" si="0"/>
        <v>2020</v>
      </c>
      <c r="O2" s="95">
        <f t="shared" si="0"/>
        <v>2020</v>
      </c>
      <c r="P2" s="95">
        <f t="shared" si="0"/>
        <v>2020</v>
      </c>
      <c r="Q2" s="95">
        <f t="shared" si="0"/>
        <v>2020</v>
      </c>
      <c r="R2" s="95">
        <f t="shared" si="0"/>
        <v>2020</v>
      </c>
      <c r="S2" s="95">
        <f t="shared" si="0"/>
        <v>2020</v>
      </c>
      <c r="T2" s="95">
        <f t="shared" si="0"/>
        <v>2020</v>
      </c>
      <c r="U2" s="95">
        <f t="shared" si="0"/>
        <v>2020</v>
      </c>
      <c r="V2" s="95">
        <f t="shared" si="0"/>
        <v>2020</v>
      </c>
      <c r="W2" s="95">
        <f t="shared" si="0"/>
        <v>2020</v>
      </c>
    </row>
    <row r="3" spans="1:25" s="92" customFormat="1" hidden="1" x14ac:dyDescent="0.15">
      <c r="A3" s="96"/>
      <c r="B3" s="96"/>
      <c r="H3" s="92" t="s">
        <v>159</v>
      </c>
      <c r="I3" s="92" t="s">
        <v>160</v>
      </c>
      <c r="J3" s="92" t="s">
        <v>159</v>
      </c>
      <c r="K3" s="92" t="s">
        <v>159</v>
      </c>
      <c r="L3" s="92" t="s">
        <v>159</v>
      </c>
      <c r="M3" s="92" t="s">
        <v>159</v>
      </c>
      <c r="N3" s="92" t="s">
        <v>159</v>
      </c>
      <c r="O3" s="92" t="s">
        <v>159</v>
      </c>
      <c r="P3" s="92" t="s">
        <v>159</v>
      </c>
      <c r="Q3" s="92" t="s">
        <v>159</v>
      </c>
      <c r="R3" s="92" t="s">
        <v>159</v>
      </c>
      <c r="S3" s="92" t="s">
        <v>159</v>
      </c>
      <c r="T3" s="92" t="s">
        <v>159</v>
      </c>
      <c r="U3" s="92" t="s">
        <v>159</v>
      </c>
      <c r="V3" s="92" t="s">
        <v>159</v>
      </c>
      <c r="W3" s="92" t="s">
        <v>159</v>
      </c>
    </row>
    <row r="4" spans="1:25" hidden="1" x14ac:dyDescent="0.15"/>
    <row r="5" spans="1:25" hidden="1" x14ac:dyDescent="0.15"/>
    <row r="6" spans="1:25" hidden="1" x14ac:dyDescent="0.15">
      <c r="W6" s="68" t="s">
        <v>161</v>
      </c>
    </row>
    <row r="7" spans="1:25" hidden="1" x14ac:dyDescent="0.15"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5" x14ac:dyDescent="0.15"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5" ht="25.5" customHeight="1" x14ac:dyDescent="0.15">
      <c r="D9" s="281" t="str">
        <f>"Предложения " &amp;org&amp; " по технологическому расходу электроэнергии (мощности) - потерям в электрических сетях на "&amp;god&amp;" год в регионе: "&amp;region_name</f>
        <v>Предложения ООО "Синтез Сервис-1" по технологическому расходу электроэнергии (мощности) - потерям в электрических сетях на 2020 год в регионе: Нижегородская область</v>
      </c>
      <c r="E9" s="281"/>
      <c r="F9" s="281"/>
      <c r="G9" s="28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5" x14ac:dyDescent="0.15"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5" ht="27" customHeight="1" x14ac:dyDescent="0.15">
      <c r="D11" s="173" t="s">
        <v>8</v>
      </c>
      <c r="E11" s="168" t="s">
        <v>124</v>
      </c>
      <c r="F11" s="174" t="s">
        <v>155</v>
      </c>
      <c r="G11" s="174" t="s">
        <v>163</v>
      </c>
      <c r="H11" s="168" t="str">
        <f t="shared" ref="H11:W11" si="1">H3&amp;" "&amp;H2&amp;" "&amp;H1</f>
        <v>План 2018 Год</v>
      </c>
      <c r="I11" s="168" t="str">
        <f t="shared" si="1"/>
        <v>Факт 2018 Год</v>
      </c>
      <c r="J11" s="168" t="str">
        <f t="shared" si="1"/>
        <v>План 2019 Год</v>
      </c>
      <c r="K11" s="168" t="str">
        <f t="shared" si="1"/>
        <v>План 2020 Январь</v>
      </c>
      <c r="L11" s="168" t="str">
        <f t="shared" si="1"/>
        <v>План 2020 Февраль</v>
      </c>
      <c r="M11" s="168" t="str">
        <f t="shared" si="1"/>
        <v>План 2020 Март</v>
      </c>
      <c r="N11" s="168" t="str">
        <f t="shared" si="1"/>
        <v>План 2020 Апрель</v>
      </c>
      <c r="O11" s="168" t="str">
        <f t="shared" si="1"/>
        <v>План 2020 Май</v>
      </c>
      <c r="P11" s="168" t="str">
        <f t="shared" si="1"/>
        <v>План 2020 Июнь</v>
      </c>
      <c r="Q11" s="168" t="str">
        <f t="shared" si="1"/>
        <v>План 2020 Июль</v>
      </c>
      <c r="R11" s="168" t="str">
        <f t="shared" si="1"/>
        <v>План 2020 Август</v>
      </c>
      <c r="S11" s="168" t="str">
        <f t="shared" si="1"/>
        <v>План 2020 Сентябрь</v>
      </c>
      <c r="T11" s="168" t="str">
        <f t="shared" si="1"/>
        <v>План 2020 Октябрь</v>
      </c>
      <c r="U11" s="168" t="str">
        <f t="shared" si="1"/>
        <v>План 2020 Ноябрь</v>
      </c>
      <c r="V11" s="168" t="str">
        <f t="shared" si="1"/>
        <v>План 2020 Декабрь</v>
      </c>
      <c r="W11" s="168" t="str">
        <f t="shared" si="1"/>
        <v>План 2020 Год</v>
      </c>
      <c r="X11" s="99"/>
      <c r="Y11" s="99"/>
    </row>
    <row r="12" spans="1:25" ht="12" customHeight="1" x14ac:dyDescent="0.15">
      <c r="D12" s="172">
        <v>1</v>
      </c>
      <c r="E12" s="172">
        <v>2</v>
      </c>
      <c r="F12" s="172">
        <v>3</v>
      </c>
      <c r="G12" s="172">
        <v>4</v>
      </c>
      <c r="H12" s="172">
        <v>5</v>
      </c>
      <c r="I12" s="172">
        <v>6</v>
      </c>
      <c r="J12" s="172">
        <v>7</v>
      </c>
      <c r="K12" s="172">
        <v>8</v>
      </c>
      <c r="L12" s="172">
        <v>9</v>
      </c>
      <c r="M12" s="172">
        <v>10</v>
      </c>
      <c r="N12" s="172">
        <v>11</v>
      </c>
      <c r="O12" s="172">
        <v>12</v>
      </c>
      <c r="P12" s="172">
        <v>13</v>
      </c>
      <c r="Q12" s="172">
        <v>14</v>
      </c>
      <c r="R12" s="172">
        <v>15</v>
      </c>
      <c r="S12" s="172">
        <v>16</v>
      </c>
      <c r="T12" s="172">
        <v>17</v>
      </c>
      <c r="U12" s="172">
        <v>18</v>
      </c>
      <c r="V12" s="172">
        <v>19</v>
      </c>
      <c r="W12" s="172">
        <v>20</v>
      </c>
      <c r="X12" s="99"/>
      <c r="Y12" s="99"/>
    </row>
    <row r="13" spans="1:25" ht="22.5" customHeight="1" thickBot="1" x14ac:dyDescent="0.2">
      <c r="D13" s="298" t="s">
        <v>115</v>
      </c>
      <c r="E13" s="299"/>
      <c r="F13" s="114" t="str">
        <f>"Заявленная мощность потребителей"&amp;IF(regionException_flag = 1, ", в т.ч.","")</f>
        <v>Заявленная мощность потребителей</v>
      </c>
      <c r="G13" s="115" t="s">
        <v>129</v>
      </c>
      <c r="H13" s="124">
        <f t="shared" ref="H13:W13" si="2">SUMIF($F$15:$F$76,"="&amp;$F13,H$15:H$76)</f>
        <v>9.7249999999999979</v>
      </c>
      <c r="I13" s="124">
        <f t="shared" si="2"/>
        <v>9.7249999999999979</v>
      </c>
      <c r="J13" s="124">
        <f t="shared" si="2"/>
        <v>9.7249999999999979</v>
      </c>
      <c r="K13" s="124">
        <f t="shared" si="2"/>
        <v>9.7249999999999979</v>
      </c>
      <c r="L13" s="124">
        <f t="shared" si="2"/>
        <v>9.7249999999999979</v>
      </c>
      <c r="M13" s="124">
        <f t="shared" si="2"/>
        <v>9.7249999999999979</v>
      </c>
      <c r="N13" s="124">
        <f t="shared" si="2"/>
        <v>9.7249999999999979</v>
      </c>
      <c r="O13" s="124">
        <f t="shared" si="2"/>
        <v>9.7249999999999979</v>
      </c>
      <c r="P13" s="124">
        <f t="shared" si="2"/>
        <v>9.7249999999999979</v>
      </c>
      <c r="Q13" s="124">
        <f t="shared" si="2"/>
        <v>9.7249999999999979</v>
      </c>
      <c r="R13" s="124">
        <f t="shared" si="2"/>
        <v>9.7249999999999979</v>
      </c>
      <c r="S13" s="124">
        <f t="shared" si="2"/>
        <v>9.7249999999999979</v>
      </c>
      <c r="T13" s="124">
        <f t="shared" si="2"/>
        <v>9.7249999999999979</v>
      </c>
      <c r="U13" s="124">
        <f t="shared" si="2"/>
        <v>9.7249999999999979</v>
      </c>
      <c r="V13" s="124">
        <f t="shared" si="2"/>
        <v>9.7249999999999979</v>
      </c>
      <c r="W13" s="124">
        <f t="shared" si="2"/>
        <v>9.7249999999999961</v>
      </c>
      <c r="X13" s="100"/>
      <c r="Y13" s="99"/>
    </row>
    <row r="14" spans="1:25" s="101" customFormat="1" ht="25.5" hidden="1" customHeight="1" thickBot="1" x14ac:dyDescent="0.2">
      <c r="D14" s="300"/>
      <c r="E14" s="301"/>
      <c r="F14" s="178"/>
      <c r="G14" s="246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100"/>
      <c r="Y14" s="99"/>
    </row>
    <row r="15" spans="1:25" s="101" customFormat="1" ht="12" hidden="1" thickTop="1" x14ac:dyDescent="0.15">
      <c r="D15" s="184">
        <v>0</v>
      </c>
      <c r="E15" s="184"/>
      <c r="F15" s="185"/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00"/>
      <c r="Y15" s="99"/>
    </row>
    <row r="16" spans="1:25" s="99" customFormat="1" ht="22.5" customHeight="1" thickTop="1" thickBot="1" x14ac:dyDescent="0.2">
      <c r="C16" s="291" t="s">
        <v>417</v>
      </c>
      <c r="D16" s="293">
        <v>1</v>
      </c>
      <c r="E16" s="295" t="s">
        <v>418</v>
      </c>
      <c r="F16" s="116" t="str">
        <f>"Заявленная мощность потребителей"&amp;IF(regionException_flag = 1, ", в т.ч.","")</f>
        <v>Заявленная мощность потребителей</v>
      </c>
      <c r="G16" s="180" t="s">
        <v>129</v>
      </c>
      <c r="H16" s="196">
        <v>3.9</v>
      </c>
      <c r="I16" s="196">
        <v>3.9</v>
      </c>
      <c r="J16" s="196">
        <v>3.9</v>
      </c>
      <c r="K16" s="196">
        <v>3.9</v>
      </c>
      <c r="L16" s="196">
        <v>3.9</v>
      </c>
      <c r="M16" s="196">
        <v>3.9</v>
      </c>
      <c r="N16" s="196">
        <v>3.9</v>
      </c>
      <c r="O16" s="196">
        <v>3.9</v>
      </c>
      <c r="P16" s="196">
        <v>3.9</v>
      </c>
      <c r="Q16" s="196">
        <v>3.9</v>
      </c>
      <c r="R16" s="196">
        <v>3.9</v>
      </c>
      <c r="S16" s="196">
        <v>3.9</v>
      </c>
      <c r="T16" s="196">
        <v>3.9</v>
      </c>
      <c r="U16" s="196">
        <v>3.9</v>
      </c>
      <c r="V16" s="196">
        <v>3.9</v>
      </c>
      <c r="W16" s="195">
        <f>SUM(K16:V16)/12</f>
        <v>3.899999999999999</v>
      </c>
      <c r="X16" s="297"/>
    </row>
    <row r="17" spans="3:24" s="99" customFormat="1" ht="12" hidden="1" customHeight="1" thickBot="1" x14ac:dyDescent="0.2">
      <c r="C17" s="292"/>
      <c r="D17" s="294"/>
      <c r="E17" s="296"/>
      <c r="F17" s="179"/>
      <c r="G17" s="248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97"/>
    </row>
    <row r="18" spans="3:24" s="99" customFormat="1" ht="22.5" customHeight="1" thickTop="1" thickBot="1" x14ac:dyDescent="0.2">
      <c r="C18" s="291" t="s">
        <v>417</v>
      </c>
      <c r="D18" s="293">
        <v>2</v>
      </c>
      <c r="E18" s="295" t="s">
        <v>419</v>
      </c>
      <c r="F18" s="116" t="str">
        <f>"Заявленная мощность потребителей"&amp;IF(regionException_flag = 1, ", в т.ч.","")</f>
        <v>Заявленная мощность потребителей</v>
      </c>
      <c r="G18" s="180" t="s">
        <v>129</v>
      </c>
      <c r="H18" s="196">
        <v>0.5</v>
      </c>
      <c r="I18" s="196">
        <v>0.5</v>
      </c>
      <c r="J18" s="196">
        <v>0.5</v>
      </c>
      <c r="K18" s="196">
        <v>0.5</v>
      </c>
      <c r="L18" s="196">
        <v>0.5</v>
      </c>
      <c r="M18" s="196">
        <v>0.5</v>
      </c>
      <c r="N18" s="196">
        <v>0.5</v>
      </c>
      <c r="O18" s="196">
        <v>0.5</v>
      </c>
      <c r="P18" s="196">
        <v>0.5</v>
      </c>
      <c r="Q18" s="196">
        <v>0.5</v>
      </c>
      <c r="R18" s="196">
        <v>0.5</v>
      </c>
      <c r="S18" s="196">
        <v>0.5</v>
      </c>
      <c r="T18" s="196">
        <v>0.5</v>
      </c>
      <c r="U18" s="196">
        <v>0.5</v>
      </c>
      <c r="V18" s="196">
        <v>0.5</v>
      </c>
      <c r="W18" s="195">
        <f>SUM(K18:V18)/12</f>
        <v>0.5</v>
      </c>
      <c r="X18" s="297"/>
    </row>
    <row r="19" spans="3:24" s="99" customFormat="1" ht="12" hidden="1" customHeight="1" thickBot="1" x14ac:dyDescent="0.2">
      <c r="C19" s="292"/>
      <c r="D19" s="294"/>
      <c r="E19" s="296"/>
      <c r="F19" s="179"/>
      <c r="G19" s="248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97"/>
    </row>
    <row r="20" spans="3:24" s="99" customFormat="1" ht="22.5" customHeight="1" thickTop="1" thickBot="1" x14ac:dyDescent="0.2">
      <c r="C20" s="291" t="s">
        <v>417</v>
      </c>
      <c r="D20" s="293">
        <v>3</v>
      </c>
      <c r="E20" s="295" t="s">
        <v>420</v>
      </c>
      <c r="F20" s="116" t="str">
        <f>"Заявленная мощность потребителей"&amp;IF(regionException_flag = 1, ", в т.ч.","")</f>
        <v>Заявленная мощность потребителей</v>
      </c>
      <c r="G20" s="180" t="s">
        <v>129</v>
      </c>
      <c r="H20" s="196">
        <v>0.15</v>
      </c>
      <c r="I20" s="196">
        <v>0.15</v>
      </c>
      <c r="J20" s="196">
        <v>0.15</v>
      </c>
      <c r="K20" s="196">
        <v>0.15</v>
      </c>
      <c r="L20" s="196">
        <v>0.15</v>
      </c>
      <c r="M20" s="196">
        <v>0.15</v>
      </c>
      <c r="N20" s="196">
        <v>0.15</v>
      </c>
      <c r="O20" s="196">
        <v>0.15</v>
      </c>
      <c r="P20" s="196">
        <v>0.15</v>
      </c>
      <c r="Q20" s="196">
        <v>0.15</v>
      </c>
      <c r="R20" s="196">
        <v>0.15</v>
      </c>
      <c r="S20" s="196">
        <v>0.15</v>
      </c>
      <c r="T20" s="196">
        <v>0.15</v>
      </c>
      <c r="U20" s="196">
        <v>0.15</v>
      </c>
      <c r="V20" s="196">
        <v>0.15</v>
      </c>
      <c r="W20" s="195">
        <f>SUM(K20:V20)/12</f>
        <v>0.14999999999999997</v>
      </c>
      <c r="X20" s="297"/>
    </row>
    <row r="21" spans="3:24" s="99" customFormat="1" ht="12" hidden="1" customHeight="1" thickBot="1" x14ac:dyDescent="0.2">
      <c r="C21" s="292"/>
      <c r="D21" s="294"/>
      <c r="E21" s="296"/>
      <c r="F21" s="179"/>
      <c r="G21" s="248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97"/>
    </row>
    <row r="22" spans="3:24" s="99" customFormat="1" ht="22.5" customHeight="1" thickTop="1" thickBot="1" x14ac:dyDescent="0.2">
      <c r="C22" s="291" t="s">
        <v>417</v>
      </c>
      <c r="D22" s="293">
        <v>4</v>
      </c>
      <c r="E22" s="295" t="s">
        <v>421</v>
      </c>
      <c r="F22" s="116" t="str">
        <f>"Заявленная мощность потребителей"&amp;IF(regionException_flag = 1, ", в т.ч.","")</f>
        <v>Заявленная мощность потребителей</v>
      </c>
      <c r="G22" s="180" t="s">
        <v>129</v>
      </c>
      <c r="H22" s="196">
        <v>0.4</v>
      </c>
      <c r="I22" s="196">
        <v>0.4</v>
      </c>
      <c r="J22" s="196">
        <v>0.4</v>
      </c>
      <c r="K22" s="196">
        <v>0.4</v>
      </c>
      <c r="L22" s="196">
        <v>0.4</v>
      </c>
      <c r="M22" s="196">
        <v>0.4</v>
      </c>
      <c r="N22" s="196">
        <v>0.4</v>
      </c>
      <c r="O22" s="196">
        <v>0.4</v>
      </c>
      <c r="P22" s="196">
        <v>0.4</v>
      </c>
      <c r="Q22" s="196">
        <v>0.4</v>
      </c>
      <c r="R22" s="196">
        <v>0.4</v>
      </c>
      <c r="S22" s="196">
        <v>0.4</v>
      </c>
      <c r="T22" s="196">
        <v>0.4</v>
      </c>
      <c r="U22" s="196">
        <v>0.4</v>
      </c>
      <c r="V22" s="196">
        <v>0.4</v>
      </c>
      <c r="W22" s="195">
        <f>SUM(K22:V22)/12</f>
        <v>0.39999999999999997</v>
      </c>
      <c r="X22" s="297"/>
    </row>
    <row r="23" spans="3:24" s="99" customFormat="1" ht="12" hidden="1" customHeight="1" thickBot="1" x14ac:dyDescent="0.2">
      <c r="C23" s="292"/>
      <c r="D23" s="294"/>
      <c r="E23" s="296"/>
      <c r="F23" s="179"/>
      <c r="G23" s="248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97"/>
    </row>
    <row r="24" spans="3:24" s="99" customFormat="1" ht="22.5" customHeight="1" thickTop="1" thickBot="1" x14ac:dyDescent="0.2">
      <c r="C24" s="291" t="s">
        <v>417</v>
      </c>
      <c r="D24" s="293">
        <v>5</v>
      </c>
      <c r="E24" s="295" t="s">
        <v>422</v>
      </c>
      <c r="F24" s="116" t="str">
        <f>"Заявленная мощность потребителей"&amp;IF(regionException_flag = 1, ", в т.ч.","")</f>
        <v>Заявленная мощность потребителей</v>
      </c>
      <c r="G24" s="180" t="s">
        <v>129</v>
      </c>
      <c r="H24" s="196">
        <v>0.5</v>
      </c>
      <c r="I24" s="196">
        <v>0.5</v>
      </c>
      <c r="J24" s="196">
        <v>0.5</v>
      </c>
      <c r="K24" s="196">
        <v>0.5</v>
      </c>
      <c r="L24" s="196">
        <v>0.5</v>
      </c>
      <c r="M24" s="196">
        <v>0.5</v>
      </c>
      <c r="N24" s="196">
        <v>0.5</v>
      </c>
      <c r="O24" s="196">
        <v>0.5</v>
      </c>
      <c r="P24" s="196">
        <v>0.5</v>
      </c>
      <c r="Q24" s="196">
        <v>0.5</v>
      </c>
      <c r="R24" s="196">
        <v>0.5</v>
      </c>
      <c r="S24" s="196">
        <v>0.5</v>
      </c>
      <c r="T24" s="196">
        <v>0.5</v>
      </c>
      <c r="U24" s="196">
        <v>0.5</v>
      </c>
      <c r="V24" s="196">
        <v>0.5</v>
      </c>
      <c r="W24" s="195">
        <f>SUM(K24:V24)/12</f>
        <v>0.5</v>
      </c>
      <c r="X24" s="297"/>
    </row>
    <row r="25" spans="3:24" s="99" customFormat="1" ht="12" hidden="1" customHeight="1" thickBot="1" x14ac:dyDescent="0.2">
      <c r="C25" s="292"/>
      <c r="D25" s="294"/>
      <c r="E25" s="296"/>
      <c r="F25" s="179"/>
      <c r="G25" s="248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97"/>
    </row>
    <row r="26" spans="3:24" s="99" customFormat="1" ht="22.5" customHeight="1" thickTop="1" thickBot="1" x14ac:dyDescent="0.2">
      <c r="C26" s="291" t="s">
        <v>417</v>
      </c>
      <c r="D26" s="293">
        <v>6</v>
      </c>
      <c r="E26" s="295" t="s">
        <v>423</v>
      </c>
      <c r="F26" s="116" t="str">
        <f>"Заявленная мощность потребителей"&amp;IF(regionException_flag = 1, ", в т.ч.","")</f>
        <v>Заявленная мощность потребителей</v>
      </c>
      <c r="G26" s="180" t="s">
        <v>129</v>
      </c>
      <c r="H26" s="196">
        <v>0.02</v>
      </c>
      <c r="I26" s="196">
        <v>0.02</v>
      </c>
      <c r="J26" s="196">
        <v>0.02</v>
      </c>
      <c r="K26" s="196">
        <v>0.02</v>
      </c>
      <c r="L26" s="196">
        <v>0.02</v>
      </c>
      <c r="M26" s="196">
        <v>0.02</v>
      </c>
      <c r="N26" s="196">
        <v>0.02</v>
      </c>
      <c r="O26" s="196">
        <v>0.02</v>
      </c>
      <c r="P26" s="196">
        <v>0.02</v>
      </c>
      <c r="Q26" s="196">
        <v>0.02</v>
      </c>
      <c r="R26" s="196">
        <v>0.02</v>
      </c>
      <c r="S26" s="196">
        <v>0.02</v>
      </c>
      <c r="T26" s="196">
        <v>0.02</v>
      </c>
      <c r="U26" s="196">
        <v>0.02</v>
      </c>
      <c r="V26" s="196">
        <v>0.02</v>
      </c>
      <c r="W26" s="195">
        <f>SUM(K26:V26)/12</f>
        <v>1.9999999999999997E-2</v>
      </c>
      <c r="X26" s="297"/>
    </row>
    <row r="27" spans="3:24" s="99" customFormat="1" ht="12" hidden="1" customHeight="1" thickBot="1" x14ac:dyDescent="0.2">
      <c r="C27" s="292"/>
      <c r="D27" s="294"/>
      <c r="E27" s="296"/>
      <c r="F27" s="179"/>
      <c r="G27" s="248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97"/>
    </row>
    <row r="28" spans="3:24" s="99" customFormat="1" ht="22.5" customHeight="1" thickTop="1" thickBot="1" x14ac:dyDescent="0.2">
      <c r="C28" s="291" t="s">
        <v>417</v>
      </c>
      <c r="D28" s="293">
        <v>7</v>
      </c>
      <c r="E28" s="295" t="s">
        <v>424</v>
      </c>
      <c r="F28" s="116" t="str">
        <f>"Заявленная мощность потребителей"&amp;IF(regionException_flag = 1, ", в т.ч.","")</f>
        <v>Заявленная мощность потребителей</v>
      </c>
      <c r="G28" s="180" t="s">
        <v>129</v>
      </c>
      <c r="H28" s="196">
        <v>0.02</v>
      </c>
      <c r="I28" s="196">
        <v>0.02</v>
      </c>
      <c r="J28" s="196">
        <v>0.02</v>
      </c>
      <c r="K28" s="196">
        <v>0.02</v>
      </c>
      <c r="L28" s="196">
        <v>0.02</v>
      </c>
      <c r="M28" s="196">
        <v>0.02</v>
      </c>
      <c r="N28" s="196">
        <v>0.02</v>
      </c>
      <c r="O28" s="196">
        <v>0.02</v>
      </c>
      <c r="P28" s="196">
        <v>0.02</v>
      </c>
      <c r="Q28" s="196">
        <v>0.02</v>
      </c>
      <c r="R28" s="196">
        <v>0.02</v>
      </c>
      <c r="S28" s="196">
        <v>0.02</v>
      </c>
      <c r="T28" s="196">
        <v>0.02</v>
      </c>
      <c r="U28" s="196">
        <v>0.02</v>
      </c>
      <c r="V28" s="196">
        <v>0.02</v>
      </c>
      <c r="W28" s="195">
        <f>SUM(K28:V28)/12</f>
        <v>1.9999999999999997E-2</v>
      </c>
      <c r="X28" s="297"/>
    </row>
    <row r="29" spans="3:24" s="99" customFormat="1" ht="12" hidden="1" customHeight="1" thickBot="1" x14ac:dyDescent="0.2">
      <c r="C29" s="292"/>
      <c r="D29" s="294"/>
      <c r="E29" s="296"/>
      <c r="F29" s="179"/>
      <c r="G29" s="248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97"/>
    </row>
    <row r="30" spans="3:24" s="99" customFormat="1" ht="22.5" customHeight="1" thickTop="1" thickBot="1" x14ac:dyDescent="0.2">
      <c r="C30" s="291" t="s">
        <v>417</v>
      </c>
      <c r="D30" s="293">
        <v>8</v>
      </c>
      <c r="E30" s="295" t="s">
        <v>425</v>
      </c>
      <c r="F30" s="116" t="str">
        <f>"Заявленная мощность потребителей"&amp;IF(regionException_flag = 1, ", в т.ч.","")</f>
        <v>Заявленная мощность потребителей</v>
      </c>
      <c r="G30" s="180" t="s">
        <v>129</v>
      </c>
      <c r="H30" s="196">
        <v>0.1</v>
      </c>
      <c r="I30" s="196">
        <v>0.1</v>
      </c>
      <c r="J30" s="196">
        <v>0.1</v>
      </c>
      <c r="K30" s="196">
        <v>0.1</v>
      </c>
      <c r="L30" s="196">
        <v>0.1</v>
      </c>
      <c r="M30" s="196">
        <v>0.1</v>
      </c>
      <c r="N30" s="196">
        <v>0.1</v>
      </c>
      <c r="O30" s="196">
        <v>0.1</v>
      </c>
      <c r="P30" s="196">
        <v>0.1</v>
      </c>
      <c r="Q30" s="196">
        <v>0.1</v>
      </c>
      <c r="R30" s="196">
        <v>0.1</v>
      </c>
      <c r="S30" s="196">
        <v>0.1</v>
      </c>
      <c r="T30" s="196">
        <v>0.1</v>
      </c>
      <c r="U30" s="196">
        <v>0.1</v>
      </c>
      <c r="V30" s="196">
        <v>0.1</v>
      </c>
      <c r="W30" s="195">
        <f>SUM(K30:V30)/12</f>
        <v>9.9999999999999992E-2</v>
      </c>
      <c r="X30" s="297"/>
    </row>
    <row r="31" spans="3:24" s="99" customFormat="1" ht="12" hidden="1" customHeight="1" thickBot="1" x14ac:dyDescent="0.2">
      <c r="C31" s="292"/>
      <c r="D31" s="294"/>
      <c r="E31" s="296"/>
      <c r="F31" s="179"/>
      <c r="G31" s="248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97"/>
    </row>
    <row r="32" spans="3:24" s="99" customFormat="1" ht="22.5" customHeight="1" thickTop="1" thickBot="1" x14ac:dyDescent="0.2">
      <c r="C32" s="291" t="s">
        <v>417</v>
      </c>
      <c r="D32" s="293">
        <v>9</v>
      </c>
      <c r="E32" s="295" t="s">
        <v>426</v>
      </c>
      <c r="F32" s="116" t="str">
        <f>"Заявленная мощность потребителей"&amp;IF(regionException_flag = 1, ", в т.ч.","")</f>
        <v>Заявленная мощность потребителей</v>
      </c>
      <c r="G32" s="180" t="s">
        <v>129</v>
      </c>
      <c r="H32" s="196">
        <v>1.7000000000000001E-2</v>
      </c>
      <c r="I32" s="196">
        <v>1.7000000000000001E-2</v>
      </c>
      <c r="J32" s="196">
        <v>1.7000000000000001E-2</v>
      </c>
      <c r="K32" s="196">
        <v>1.7000000000000001E-2</v>
      </c>
      <c r="L32" s="196">
        <v>1.7000000000000001E-2</v>
      </c>
      <c r="M32" s="196">
        <v>1.7000000000000001E-2</v>
      </c>
      <c r="N32" s="196">
        <v>1.7000000000000001E-2</v>
      </c>
      <c r="O32" s="196">
        <v>1.7000000000000001E-2</v>
      </c>
      <c r="P32" s="196">
        <v>1.7000000000000001E-2</v>
      </c>
      <c r="Q32" s="196">
        <v>1.7000000000000001E-2</v>
      </c>
      <c r="R32" s="196">
        <v>1.7000000000000001E-2</v>
      </c>
      <c r="S32" s="196">
        <v>1.7000000000000001E-2</v>
      </c>
      <c r="T32" s="196">
        <v>1.7000000000000001E-2</v>
      </c>
      <c r="U32" s="196">
        <v>1.7000000000000001E-2</v>
      </c>
      <c r="V32" s="196">
        <v>1.7000000000000001E-2</v>
      </c>
      <c r="W32" s="195">
        <f>SUM(K32:V32)/12</f>
        <v>1.7000000000000005E-2</v>
      </c>
      <c r="X32" s="297"/>
    </row>
    <row r="33" spans="3:24" s="99" customFormat="1" ht="12" hidden="1" customHeight="1" thickBot="1" x14ac:dyDescent="0.2">
      <c r="C33" s="292"/>
      <c r="D33" s="294"/>
      <c r="E33" s="296"/>
      <c r="F33" s="179"/>
      <c r="G33" s="248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97"/>
    </row>
    <row r="34" spans="3:24" s="99" customFormat="1" ht="22.5" customHeight="1" thickTop="1" thickBot="1" x14ac:dyDescent="0.2">
      <c r="C34" s="291" t="s">
        <v>417</v>
      </c>
      <c r="D34" s="293">
        <v>10</v>
      </c>
      <c r="E34" s="295" t="s">
        <v>427</v>
      </c>
      <c r="F34" s="116" t="str">
        <f>"Заявленная мощность потребителей"&amp;IF(regionException_flag = 1, ", в т.ч.","")</f>
        <v>Заявленная мощность потребителей</v>
      </c>
      <c r="G34" s="180" t="s">
        <v>129</v>
      </c>
      <c r="H34" s="196">
        <v>0.1</v>
      </c>
      <c r="I34" s="196">
        <v>0.1</v>
      </c>
      <c r="J34" s="196">
        <v>0.1</v>
      </c>
      <c r="K34" s="196">
        <v>0.1</v>
      </c>
      <c r="L34" s="196">
        <v>0.1</v>
      </c>
      <c r="M34" s="196">
        <v>0.1</v>
      </c>
      <c r="N34" s="196">
        <v>0.1</v>
      </c>
      <c r="O34" s="196">
        <v>0.1</v>
      </c>
      <c r="P34" s="196">
        <v>0.1</v>
      </c>
      <c r="Q34" s="196">
        <v>0.1</v>
      </c>
      <c r="R34" s="196">
        <v>0.1</v>
      </c>
      <c r="S34" s="196">
        <v>0.1</v>
      </c>
      <c r="T34" s="196">
        <v>0.1</v>
      </c>
      <c r="U34" s="196">
        <v>0.1</v>
      </c>
      <c r="V34" s="196">
        <v>0.1</v>
      </c>
      <c r="W34" s="195">
        <f>SUM(K34:V34)/12</f>
        <v>9.9999999999999992E-2</v>
      </c>
      <c r="X34" s="297"/>
    </row>
    <row r="35" spans="3:24" s="99" customFormat="1" ht="12" hidden="1" customHeight="1" thickBot="1" x14ac:dyDescent="0.2">
      <c r="C35" s="292"/>
      <c r="D35" s="294"/>
      <c r="E35" s="296"/>
      <c r="F35" s="179"/>
      <c r="G35" s="248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97"/>
    </row>
    <row r="36" spans="3:24" s="99" customFormat="1" ht="22.5" customHeight="1" thickTop="1" thickBot="1" x14ac:dyDescent="0.2">
      <c r="C36" s="291" t="s">
        <v>417</v>
      </c>
      <c r="D36" s="293">
        <v>11</v>
      </c>
      <c r="E36" s="295" t="s">
        <v>428</v>
      </c>
      <c r="F36" s="116" t="str">
        <f>"Заявленная мощность потребителей"&amp;IF(regionException_flag = 1, ", в т.ч.","")</f>
        <v>Заявленная мощность потребителей</v>
      </c>
      <c r="G36" s="180" t="s">
        <v>129</v>
      </c>
      <c r="H36" s="196">
        <v>0.1</v>
      </c>
      <c r="I36" s="196">
        <v>0.1</v>
      </c>
      <c r="J36" s="196">
        <v>0.1</v>
      </c>
      <c r="K36" s="196">
        <v>0.1</v>
      </c>
      <c r="L36" s="196">
        <v>0.1</v>
      </c>
      <c r="M36" s="196">
        <v>0.1</v>
      </c>
      <c r="N36" s="196">
        <v>0.1</v>
      </c>
      <c r="O36" s="196">
        <v>0.1</v>
      </c>
      <c r="P36" s="196">
        <v>0.1</v>
      </c>
      <c r="Q36" s="196">
        <v>0.1</v>
      </c>
      <c r="R36" s="196">
        <v>0.1</v>
      </c>
      <c r="S36" s="196">
        <v>0.1</v>
      </c>
      <c r="T36" s="196">
        <v>0.1</v>
      </c>
      <c r="U36" s="196">
        <v>0.1</v>
      </c>
      <c r="V36" s="196">
        <v>0.1</v>
      </c>
      <c r="W36" s="195">
        <f>SUM(K36:V36)/12</f>
        <v>9.9999999999999992E-2</v>
      </c>
      <c r="X36" s="297"/>
    </row>
    <row r="37" spans="3:24" s="99" customFormat="1" ht="12" hidden="1" customHeight="1" thickBot="1" x14ac:dyDescent="0.2">
      <c r="C37" s="292"/>
      <c r="D37" s="294"/>
      <c r="E37" s="296"/>
      <c r="F37" s="179"/>
      <c r="G37" s="248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97"/>
    </row>
    <row r="38" spans="3:24" s="99" customFormat="1" ht="22.5" customHeight="1" thickTop="1" thickBot="1" x14ac:dyDescent="0.2">
      <c r="C38" s="291" t="s">
        <v>417</v>
      </c>
      <c r="D38" s="293">
        <v>12</v>
      </c>
      <c r="E38" s="295" t="s">
        <v>429</v>
      </c>
      <c r="F38" s="116" t="str">
        <f>"Заявленная мощность потребителей"&amp;IF(regionException_flag = 1, ", в т.ч.","")</f>
        <v>Заявленная мощность потребителей</v>
      </c>
      <c r="G38" s="180" t="s">
        <v>129</v>
      </c>
      <c r="H38" s="196">
        <v>0.04</v>
      </c>
      <c r="I38" s="196">
        <v>0.04</v>
      </c>
      <c r="J38" s="196">
        <v>0.04</v>
      </c>
      <c r="K38" s="196">
        <v>0.04</v>
      </c>
      <c r="L38" s="196">
        <v>0.04</v>
      </c>
      <c r="M38" s="196">
        <v>0.04</v>
      </c>
      <c r="N38" s="196">
        <v>0.04</v>
      </c>
      <c r="O38" s="196">
        <v>0.04</v>
      </c>
      <c r="P38" s="196">
        <v>0.04</v>
      </c>
      <c r="Q38" s="196">
        <v>0.04</v>
      </c>
      <c r="R38" s="196">
        <v>0.04</v>
      </c>
      <c r="S38" s="196">
        <v>0.04</v>
      </c>
      <c r="T38" s="196">
        <v>0.04</v>
      </c>
      <c r="U38" s="196">
        <v>0.04</v>
      </c>
      <c r="V38" s="196">
        <v>0.04</v>
      </c>
      <c r="W38" s="195">
        <f>SUM(K38:V38)/12</f>
        <v>3.9999999999999994E-2</v>
      </c>
      <c r="X38" s="297"/>
    </row>
    <row r="39" spans="3:24" s="99" customFormat="1" ht="12" hidden="1" customHeight="1" thickBot="1" x14ac:dyDescent="0.2">
      <c r="C39" s="292"/>
      <c r="D39" s="294"/>
      <c r="E39" s="296"/>
      <c r="F39" s="179"/>
      <c r="G39" s="248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97"/>
    </row>
    <row r="40" spans="3:24" s="99" customFormat="1" ht="22.5" customHeight="1" thickTop="1" thickBot="1" x14ac:dyDescent="0.2">
      <c r="C40" s="291" t="s">
        <v>417</v>
      </c>
      <c r="D40" s="293">
        <v>13</v>
      </c>
      <c r="E40" s="295" t="s">
        <v>430</v>
      </c>
      <c r="F40" s="116" t="str">
        <f>"Заявленная мощность потребителей"&amp;IF(regionException_flag = 1, ", в т.ч.","")</f>
        <v>Заявленная мощность потребителей</v>
      </c>
      <c r="G40" s="180" t="s">
        <v>129</v>
      </c>
      <c r="H40" s="196">
        <v>0.01</v>
      </c>
      <c r="I40" s="196">
        <v>0.01</v>
      </c>
      <c r="J40" s="196">
        <v>0.01</v>
      </c>
      <c r="K40" s="196">
        <v>0.01</v>
      </c>
      <c r="L40" s="196">
        <v>0.01</v>
      </c>
      <c r="M40" s="196">
        <v>0.01</v>
      </c>
      <c r="N40" s="196">
        <v>0.01</v>
      </c>
      <c r="O40" s="196">
        <v>0.01</v>
      </c>
      <c r="P40" s="196">
        <v>0.01</v>
      </c>
      <c r="Q40" s="196">
        <v>0.01</v>
      </c>
      <c r="R40" s="196">
        <v>0.01</v>
      </c>
      <c r="S40" s="196">
        <v>0.01</v>
      </c>
      <c r="T40" s="196">
        <v>0.01</v>
      </c>
      <c r="U40" s="196">
        <v>0.01</v>
      </c>
      <c r="V40" s="196">
        <v>0.01</v>
      </c>
      <c r="W40" s="195">
        <f>SUM(K40:V40)/12</f>
        <v>9.9999999999999985E-3</v>
      </c>
      <c r="X40" s="297"/>
    </row>
    <row r="41" spans="3:24" s="99" customFormat="1" ht="12" hidden="1" customHeight="1" thickBot="1" x14ac:dyDescent="0.2">
      <c r="C41" s="292"/>
      <c r="D41" s="294"/>
      <c r="E41" s="296"/>
      <c r="F41" s="179"/>
      <c r="G41" s="248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97"/>
    </row>
    <row r="42" spans="3:24" s="99" customFormat="1" ht="22.5" customHeight="1" thickTop="1" thickBot="1" x14ac:dyDescent="0.2">
      <c r="C42" s="291" t="s">
        <v>417</v>
      </c>
      <c r="D42" s="293">
        <v>14</v>
      </c>
      <c r="E42" s="295" t="s">
        <v>431</v>
      </c>
      <c r="F42" s="116" t="str">
        <f>"Заявленная мощность потребителей"&amp;IF(regionException_flag = 1, ", в т.ч.","")</f>
        <v>Заявленная мощность потребителей</v>
      </c>
      <c r="G42" s="180" t="s">
        <v>129</v>
      </c>
      <c r="H42" s="196">
        <v>0.2</v>
      </c>
      <c r="I42" s="196">
        <v>0.2</v>
      </c>
      <c r="J42" s="196">
        <v>0.2</v>
      </c>
      <c r="K42" s="196">
        <v>0.2</v>
      </c>
      <c r="L42" s="196">
        <v>0.2</v>
      </c>
      <c r="M42" s="196">
        <v>0.2</v>
      </c>
      <c r="N42" s="196">
        <v>0.2</v>
      </c>
      <c r="O42" s="196">
        <v>0.2</v>
      </c>
      <c r="P42" s="196">
        <v>0.2</v>
      </c>
      <c r="Q42" s="196">
        <v>0.2</v>
      </c>
      <c r="R42" s="196">
        <v>0.2</v>
      </c>
      <c r="S42" s="196">
        <v>0.2</v>
      </c>
      <c r="T42" s="196">
        <v>0.2</v>
      </c>
      <c r="U42" s="196">
        <v>0.2</v>
      </c>
      <c r="V42" s="196">
        <v>0.2</v>
      </c>
      <c r="W42" s="195">
        <f>SUM(K42:V42)/12</f>
        <v>0.19999999999999998</v>
      </c>
      <c r="X42" s="297"/>
    </row>
    <row r="43" spans="3:24" s="99" customFormat="1" ht="12" hidden="1" customHeight="1" thickBot="1" x14ac:dyDescent="0.2">
      <c r="C43" s="292"/>
      <c r="D43" s="294"/>
      <c r="E43" s="296"/>
      <c r="F43" s="179"/>
      <c r="G43" s="248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97"/>
    </row>
    <row r="44" spans="3:24" s="99" customFormat="1" ht="22.5" customHeight="1" thickTop="1" thickBot="1" x14ac:dyDescent="0.2">
      <c r="C44" s="291" t="s">
        <v>417</v>
      </c>
      <c r="D44" s="293">
        <v>15</v>
      </c>
      <c r="E44" s="295" t="s">
        <v>432</v>
      </c>
      <c r="F44" s="116" t="str">
        <f>"Заявленная мощность потребителей"&amp;IF(regionException_flag = 1, ", в т.ч.","")</f>
        <v>Заявленная мощность потребителей</v>
      </c>
      <c r="G44" s="180" t="s">
        <v>129</v>
      </c>
      <c r="H44" s="196">
        <v>0.2</v>
      </c>
      <c r="I44" s="196">
        <v>0.2</v>
      </c>
      <c r="J44" s="196">
        <v>0.2</v>
      </c>
      <c r="K44" s="196">
        <v>0.2</v>
      </c>
      <c r="L44" s="196">
        <v>0.2</v>
      </c>
      <c r="M44" s="196">
        <v>0.2</v>
      </c>
      <c r="N44" s="196">
        <v>0.2</v>
      </c>
      <c r="O44" s="196">
        <v>0.2</v>
      </c>
      <c r="P44" s="196">
        <v>0.2</v>
      </c>
      <c r="Q44" s="196">
        <v>0.2</v>
      </c>
      <c r="R44" s="196">
        <v>0.2</v>
      </c>
      <c r="S44" s="196">
        <v>0.2</v>
      </c>
      <c r="T44" s="196">
        <v>0.2</v>
      </c>
      <c r="U44" s="196">
        <v>0.2</v>
      </c>
      <c r="V44" s="196">
        <v>0.2</v>
      </c>
      <c r="W44" s="195">
        <f>SUM(K44:V44)/12</f>
        <v>0.19999999999999998</v>
      </c>
      <c r="X44" s="297"/>
    </row>
    <row r="45" spans="3:24" s="99" customFormat="1" ht="12" hidden="1" customHeight="1" thickBot="1" x14ac:dyDescent="0.2">
      <c r="C45" s="292"/>
      <c r="D45" s="294"/>
      <c r="E45" s="296"/>
      <c r="F45" s="179"/>
      <c r="G45" s="248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97"/>
    </row>
    <row r="46" spans="3:24" s="99" customFormat="1" ht="22.5" customHeight="1" thickTop="1" thickBot="1" x14ac:dyDescent="0.2">
      <c r="C46" s="291" t="s">
        <v>417</v>
      </c>
      <c r="D46" s="293">
        <v>16</v>
      </c>
      <c r="E46" s="295" t="s">
        <v>433</v>
      </c>
      <c r="F46" s="116" t="str">
        <f>"Заявленная мощность потребителей"&amp;IF(regionException_flag = 1, ", в т.ч.","")</f>
        <v>Заявленная мощность потребителей</v>
      </c>
      <c r="G46" s="180" t="s">
        <v>129</v>
      </c>
      <c r="H46" s="196">
        <v>0.03</v>
      </c>
      <c r="I46" s="196">
        <v>0.03</v>
      </c>
      <c r="J46" s="196">
        <v>0.03</v>
      </c>
      <c r="K46" s="196">
        <v>0.03</v>
      </c>
      <c r="L46" s="196">
        <v>0.03</v>
      </c>
      <c r="M46" s="196">
        <v>0.03</v>
      </c>
      <c r="N46" s="196">
        <v>0.03</v>
      </c>
      <c r="O46" s="196">
        <v>0.03</v>
      </c>
      <c r="P46" s="196">
        <v>0.03</v>
      </c>
      <c r="Q46" s="196">
        <v>0.03</v>
      </c>
      <c r="R46" s="196">
        <v>0.03</v>
      </c>
      <c r="S46" s="196">
        <v>0.03</v>
      </c>
      <c r="T46" s="196">
        <v>0.03</v>
      </c>
      <c r="U46" s="196">
        <v>0.03</v>
      </c>
      <c r="V46" s="196">
        <v>0.03</v>
      </c>
      <c r="W46" s="195">
        <f>SUM(K46:V46)/12</f>
        <v>3.0000000000000009E-2</v>
      </c>
      <c r="X46" s="297"/>
    </row>
    <row r="47" spans="3:24" s="99" customFormat="1" ht="12" hidden="1" customHeight="1" thickBot="1" x14ac:dyDescent="0.2">
      <c r="C47" s="292"/>
      <c r="D47" s="294"/>
      <c r="E47" s="296"/>
      <c r="F47" s="179"/>
      <c r="G47" s="248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97"/>
    </row>
    <row r="48" spans="3:24" s="99" customFormat="1" ht="22.5" customHeight="1" thickTop="1" thickBot="1" x14ac:dyDescent="0.2">
      <c r="C48" s="291" t="s">
        <v>417</v>
      </c>
      <c r="D48" s="293">
        <v>17</v>
      </c>
      <c r="E48" s="295" t="s">
        <v>434</v>
      </c>
      <c r="F48" s="116" t="str">
        <f>"Заявленная мощность потребителей"&amp;IF(regionException_flag = 1, ", в т.ч.","")</f>
        <v>Заявленная мощность потребителей</v>
      </c>
      <c r="G48" s="180" t="s">
        <v>129</v>
      </c>
      <c r="H48" s="196">
        <v>0.02</v>
      </c>
      <c r="I48" s="196">
        <v>0.02</v>
      </c>
      <c r="J48" s="196">
        <v>0.02</v>
      </c>
      <c r="K48" s="196">
        <v>0.02</v>
      </c>
      <c r="L48" s="196">
        <v>0.02</v>
      </c>
      <c r="M48" s="196">
        <v>0.02</v>
      </c>
      <c r="N48" s="196">
        <v>0.02</v>
      </c>
      <c r="O48" s="196">
        <v>0.02</v>
      </c>
      <c r="P48" s="196">
        <v>0.02</v>
      </c>
      <c r="Q48" s="196">
        <v>0.02</v>
      </c>
      <c r="R48" s="196">
        <v>0.02</v>
      </c>
      <c r="S48" s="196">
        <v>0.02</v>
      </c>
      <c r="T48" s="196">
        <v>0.02</v>
      </c>
      <c r="U48" s="196">
        <v>0.02</v>
      </c>
      <c r="V48" s="196">
        <v>0.02</v>
      </c>
      <c r="W48" s="195">
        <f>SUM(K48:V48)/12</f>
        <v>1.9999999999999997E-2</v>
      </c>
      <c r="X48" s="297"/>
    </row>
    <row r="49" spans="3:24" s="99" customFormat="1" ht="12" hidden="1" customHeight="1" thickBot="1" x14ac:dyDescent="0.2">
      <c r="C49" s="292"/>
      <c r="D49" s="294"/>
      <c r="E49" s="296"/>
      <c r="F49" s="179"/>
      <c r="G49" s="248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97"/>
    </row>
    <row r="50" spans="3:24" s="99" customFormat="1" ht="22.5" customHeight="1" thickTop="1" thickBot="1" x14ac:dyDescent="0.2">
      <c r="C50" s="291" t="s">
        <v>417</v>
      </c>
      <c r="D50" s="293">
        <v>18</v>
      </c>
      <c r="E50" s="295" t="s">
        <v>435</v>
      </c>
      <c r="F50" s="116" t="str">
        <f>"Заявленная мощность потребителей"&amp;IF(regionException_flag = 1, ", в т.ч.","")</f>
        <v>Заявленная мощность потребителей</v>
      </c>
      <c r="G50" s="180" t="s">
        <v>129</v>
      </c>
      <c r="H50" s="196">
        <v>0.03</v>
      </c>
      <c r="I50" s="196">
        <v>0.03</v>
      </c>
      <c r="J50" s="196">
        <v>0.03</v>
      </c>
      <c r="K50" s="196">
        <v>0.03</v>
      </c>
      <c r="L50" s="196">
        <v>0.03</v>
      </c>
      <c r="M50" s="196">
        <v>0.03</v>
      </c>
      <c r="N50" s="196">
        <v>0.03</v>
      </c>
      <c r="O50" s="196">
        <v>0.03</v>
      </c>
      <c r="P50" s="196">
        <v>0.03</v>
      </c>
      <c r="Q50" s="196">
        <v>0.03</v>
      </c>
      <c r="R50" s="196">
        <v>0.03</v>
      </c>
      <c r="S50" s="196">
        <v>0.03</v>
      </c>
      <c r="T50" s="196">
        <v>0.03</v>
      </c>
      <c r="U50" s="196">
        <v>0.03</v>
      </c>
      <c r="V50" s="196">
        <v>0.03</v>
      </c>
      <c r="W50" s="195">
        <f>SUM(K50:V50)/12</f>
        <v>3.0000000000000009E-2</v>
      </c>
      <c r="X50" s="297"/>
    </row>
    <row r="51" spans="3:24" s="99" customFormat="1" ht="12" hidden="1" customHeight="1" thickBot="1" x14ac:dyDescent="0.2">
      <c r="C51" s="292"/>
      <c r="D51" s="294"/>
      <c r="E51" s="296"/>
      <c r="F51" s="179"/>
      <c r="G51" s="248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97"/>
    </row>
    <row r="52" spans="3:24" s="99" customFormat="1" ht="22.5" customHeight="1" thickTop="1" thickBot="1" x14ac:dyDescent="0.2">
      <c r="C52" s="291" t="s">
        <v>417</v>
      </c>
      <c r="D52" s="293">
        <v>19</v>
      </c>
      <c r="E52" s="295" t="s">
        <v>436</v>
      </c>
      <c r="F52" s="116" t="str">
        <f>"Заявленная мощность потребителей"&amp;IF(regionException_flag = 1, ", в т.ч.","")</f>
        <v>Заявленная мощность потребителей</v>
      </c>
      <c r="G52" s="180" t="s">
        <v>129</v>
      </c>
      <c r="H52" s="196">
        <v>0.05</v>
      </c>
      <c r="I52" s="196">
        <v>0.05</v>
      </c>
      <c r="J52" s="196">
        <v>0.05</v>
      </c>
      <c r="K52" s="196">
        <v>0.05</v>
      </c>
      <c r="L52" s="196">
        <v>0.05</v>
      </c>
      <c r="M52" s="196">
        <v>0.05</v>
      </c>
      <c r="N52" s="196">
        <v>0.05</v>
      </c>
      <c r="O52" s="196">
        <v>0.05</v>
      </c>
      <c r="P52" s="196">
        <v>0.05</v>
      </c>
      <c r="Q52" s="196">
        <v>0.05</v>
      </c>
      <c r="R52" s="196">
        <v>0.05</v>
      </c>
      <c r="S52" s="196">
        <v>0.05</v>
      </c>
      <c r="T52" s="196">
        <v>0.05</v>
      </c>
      <c r="U52" s="196">
        <v>0.05</v>
      </c>
      <c r="V52" s="196">
        <v>0.05</v>
      </c>
      <c r="W52" s="195">
        <f>SUM(K52:V52)/12</f>
        <v>4.9999999999999996E-2</v>
      </c>
      <c r="X52" s="297"/>
    </row>
    <row r="53" spans="3:24" s="99" customFormat="1" ht="12" hidden="1" customHeight="1" thickBot="1" x14ac:dyDescent="0.2">
      <c r="C53" s="292"/>
      <c r="D53" s="294"/>
      <c r="E53" s="296"/>
      <c r="F53" s="179"/>
      <c r="G53" s="248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97"/>
    </row>
    <row r="54" spans="3:24" s="99" customFormat="1" ht="22.5" customHeight="1" thickTop="1" thickBot="1" x14ac:dyDescent="0.2">
      <c r="C54" s="291" t="s">
        <v>417</v>
      </c>
      <c r="D54" s="293">
        <v>20</v>
      </c>
      <c r="E54" s="295" t="s">
        <v>437</v>
      </c>
      <c r="F54" s="116" t="str">
        <f>"Заявленная мощность потребителей"&amp;IF(regionException_flag = 1, ", в т.ч.","")</f>
        <v>Заявленная мощность потребителей</v>
      </c>
      <c r="G54" s="180" t="s">
        <v>129</v>
      </c>
      <c r="H54" s="196">
        <v>1.2</v>
      </c>
      <c r="I54" s="196">
        <v>1.2</v>
      </c>
      <c r="J54" s="196">
        <v>1.2</v>
      </c>
      <c r="K54" s="196">
        <v>1.2</v>
      </c>
      <c r="L54" s="196">
        <v>1.2</v>
      </c>
      <c r="M54" s="196">
        <v>1.2</v>
      </c>
      <c r="N54" s="196">
        <v>1.2</v>
      </c>
      <c r="O54" s="196">
        <v>1.2</v>
      </c>
      <c r="P54" s="196">
        <v>1.2</v>
      </c>
      <c r="Q54" s="196">
        <v>1.2</v>
      </c>
      <c r="R54" s="196">
        <v>1.2</v>
      </c>
      <c r="S54" s="196">
        <v>1.2</v>
      </c>
      <c r="T54" s="196">
        <v>1.2</v>
      </c>
      <c r="U54" s="196">
        <v>1.2</v>
      </c>
      <c r="V54" s="196">
        <v>1.2</v>
      </c>
      <c r="W54" s="195">
        <f>SUM(K54:V54)/12</f>
        <v>1.1999999999999997</v>
      </c>
      <c r="X54" s="297"/>
    </row>
    <row r="55" spans="3:24" s="99" customFormat="1" ht="12" hidden="1" customHeight="1" thickBot="1" x14ac:dyDescent="0.2">
      <c r="C55" s="292"/>
      <c r="D55" s="294"/>
      <c r="E55" s="296"/>
      <c r="F55" s="179"/>
      <c r="G55" s="248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97"/>
    </row>
    <row r="56" spans="3:24" s="99" customFormat="1" ht="22.5" customHeight="1" thickTop="1" thickBot="1" x14ac:dyDescent="0.2">
      <c r="C56" s="291" t="s">
        <v>417</v>
      </c>
      <c r="D56" s="293">
        <v>21</v>
      </c>
      <c r="E56" s="295" t="s">
        <v>438</v>
      </c>
      <c r="F56" s="116" t="str">
        <f>"Заявленная мощность потребителей"&amp;IF(regionException_flag = 1, ", в т.ч.","")</f>
        <v>Заявленная мощность потребителей</v>
      </c>
      <c r="G56" s="180" t="s">
        <v>129</v>
      </c>
      <c r="H56" s="196">
        <v>0.5</v>
      </c>
      <c r="I56" s="196">
        <v>0.5</v>
      </c>
      <c r="J56" s="196">
        <v>0.5</v>
      </c>
      <c r="K56" s="196">
        <v>0.5</v>
      </c>
      <c r="L56" s="196">
        <v>0.5</v>
      </c>
      <c r="M56" s="196">
        <v>0.5</v>
      </c>
      <c r="N56" s="196">
        <v>0.5</v>
      </c>
      <c r="O56" s="196">
        <v>0.5</v>
      </c>
      <c r="P56" s="196">
        <v>0.5</v>
      </c>
      <c r="Q56" s="196">
        <v>0.5</v>
      </c>
      <c r="R56" s="196">
        <v>0.5</v>
      </c>
      <c r="S56" s="196">
        <v>0.5</v>
      </c>
      <c r="T56" s="196">
        <v>0.5</v>
      </c>
      <c r="U56" s="196">
        <v>0.5</v>
      </c>
      <c r="V56" s="196">
        <v>0.5</v>
      </c>
      <c r="W56" s="195">
        <f>SUM(K56:V56)/12</f>
        <v>0.5</v>
      </c>
      <c r="X56" s="297"/>
    </row>
    <row r="57" spans="3:24" s="99" customFormat="1" ht="12" hidden="1" customHeight="1" thickBot="1" x14ac:dyDescent="0.2">
      <c r="C57" s="292"/>
      <c r="D57" s="294"/>
      <c r="E57" s="296"/>
      <c r="F57" s="179"/>
      <c r="G57" s="248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97"/>
    </row>
    <row r="58" spans="3:24" s="99" customFormat="1" ht="22.5" customHeight="1" thickTop="1" thickBot="1" x14ac:dyDescent="0.2">
      <c r="C58" s="291" t="s">
        <v>417</v>
      </c>
      <c r="D58" s="293">
        <v>22</v>
      </c>
      <c r="E58" s="295" t="s">
        <v>439</v>
      </c>
      <c r="F58" s="116" t="str">
        <f>"Заявленная мощность потребителей"&amp;IF(regionException_flag = 1, ", в т.ч.","")</f>
        <v>Заявленная мощность потребителей</v>
      </c>
      <c r="G58" s="180" t="s">
        <v>129</v>
      </c>
      <c r="H58" s="196">
        <v>0.1</v>
      </c>
      <c r="I58" s="196">
        <v>0.1</v>
      </c>
      <c r="J58" s="196">
        <v>0.1</v>
      </c>
      <c r="K58" s="196">
        <v>0.1</v>
      </c>
      <c r="L58" s="196">
        <v>0.1</v>
      </c>
      <c r="M58" s="196">
        <v>0.1</v>
      </c>
      <c r="N58" s="196">
        <v>0.1</v>
      </c>
      <c r="O58" s="196">
        <v>0.1</v>
      </c>
      <c r="P58" s="196">
        <v>0.1</v>
      </c>
      <c r="Q58" s="196">
        <v>0.1</v>
      </c>
      <c r="R58" s="196">
        <v>0.1</v>
      </c>
      <c r="S58" s="196">
        <v>0.1</v>
      </c>
      <c r="T58" s="196">
        <v>0.1</v>
      </c>
      <c r="U58" s="196">
        <v>0.1</v>
      </c>
      <c r="V58" s="196">
        <v>0.1</v>
      </c>
      <c r="W58" s="195">
        <f>SUM(K58:V58)/12</f>
        <v>9.9999999999999992E-2</v>
      </c>
      <c r="X58" s="297"/>
    </row>
    <row r="59" spans="3:24" s="99" customFormat="1" ht="12" hidden="1" customHeight="1" thickBot="1" x14ac:dyDescent="0.2">
      <c r="C59" s="292"/>
      <c r="D59" s="294"/>
      <c r="E59" s="296"/>
      <c r="F59" s="179"/>
      <c r="G59" s="248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97"/>
    </row>
    <row r="60" spans="3:24" s="99" customFormat="1" ht="22.5" customHeight="1" thickTop="1" thickBot="1" x14ac:dyDescent="0.2">
      <c r="C60" s="291" t="s">
        <v>417</v>
      </c>
      <c r="D60" s="293">
        <v>23</v>
      </c>
      <c r="E60" s="295" t="s">
        <v>440</v>
      </c>
      <c r="F60" s="116" t="str">
        <f>"Заявленная мощность потребителей"&amp;IF(regionException_flag = 1, ", в т.ч.","")</f>
        <v>Заявленная мощность потребителей</v>
      </c>
      <c r="G60" s="180" t="s">
        <v>129</v>
      </c>
      <c r="H60" s="196">
        <v>0.12</v>
      </c>
      <c r="I60" s="196">
        <v>0.12</v>
      </c>
      <c r="J60" s="196">
        <v>0.12</v>
      </c>
      <c r="K60" s="196">
        <v>0.12</v>
      </c>
      <c r="L60" s="196">
        <v>0.12</v>
      </c>
      <c r="M60" s="196">
        <v>0.12</v>
      </c>
      <c r="N60" s="196">
        <v>0.12</v>
      </c>
      <c r="O60" s="196">
        <v>0.12</v>
      </c>
      <c r="P60" s="196">
        <v>0.12</v>
      </c>
      <c r="Q60" s="196">
        <v>0.12</v>
      </c>
      <c r="R60" s="196">
        <v>0.12</v>
      </c>
      <c r="S60" s="196">
        <v>0.12</v>
      </c>
      <c r="T60" s="196">
        <v>0.12</v>
      </c>
      <c r="U60" s="196">
        <v>0.12</v>
      </c>
      <c r="V60" s="196">
        <v>0.12</v>
      </c>
      <c r="W60" s="195">
        <f>SUM(K60:V60)/12</f>
        <v>0.12000000000000004</v>
      </c>
      <c r="X60" s="297"/>
    </row>
    <row r="61" spans="3:24" s="99" customFormat="1" ht="12" hidden="1" customHeight="1" thickBot="1" x14ac:dyDescent="0.2">
      <c r="C61" s="292"/>
      <c r="D61" s="294"/>
      <c r="E61" s="296"/>
      <c r="F61" s="179"/>
      <c r="G61" s="248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97"/>
    </row>
    <row r="62" spans="3:24" s="99" customFormat="1" ht="22.5" customHeight="1" thickTop="1" thickBot="1" x14ac:dyDescent="0.2">
      <c r="C62" s="291" t="s">
        <v>417</v>
      </c>
      <c r="D62" s="293">
        <v>24</v>
      </c>
      <c r="E62" s="295" t="s">
        <v>441</v>
      </c>
      <c r="F62" s="116" t="str">
        <f>"Заявленная мощность потребителей"&amp;IF(regionException_flag = 1, ", в т.ч.","")</f>
        <v>Заявленная мощность потребителей</v>
      </c>
      <c r="G62" s="180" t="s">
        <v>129</v>
      </c>
      <c r="H62" s="196">
        <v>0.2</v>
      </c>
      <c r="I62" s="196">
        <v>0.2</v>
      </c>
      <c r="J62" s="196">
        <v>0.2</v>
      </c>
      <c r="K62" s="196">
        <v>0.2</v>
      </c>
      <c r="L62" s="196">
        <v>0.2</v>
      </c>
      <c r="M62" s="196">
        <v>0.2</v>
      </c>
      <c r="N62" s="196">
        <v>0.2</v>
      </c>
      <c r="O62" s="196">
        <v>0.2</v>
      </c>
      <c r="P62" s="196">
        <v>0.2</v>
      </c>
      <c r="Q62" s="196">
        <v>0.2</v>
      </c>
      <c r="R62" s="196">
        <v>0.2</v>
      </c>
      <c r="S62" s="196">
        <v>0.2</v>
      </c>
      <c r="T62" s="196">
        <v>0.2</v>
      </c>
      <c r="U62" s="196">
        <v>0.2</v>
      </c>
      <c r="V62" s="196">
        <v>0.2</v>
      </c>
      <c r="W62" s="195">
        <f>SUM(K62:V62)/12</f>
        <v>0.19999999999999998</v>
      </c>
      <c r="X62" s="297"/>
    </row>
    <row r="63" spans="3:24" s="99" customFormat="1" ht="12" hidden="1" customHeight="1" thickBot="1" x14ac:dyDescent="0.2">
      <c r="C63" s="292"/>
      <c r="D63" s="294"/>
      <c r="E63" s="296"/>
      <c r="F63" s="179"/>
      <c r="G63" s="248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97"/>
    </row>
    <row r="64" spans="3:24" s="99" customFormat="1" ht="22.5" customHeight="1" thickTop="1" thickBot="1" x14ac:dyDescent="0.2">
      <c r="C64" s="291" t="s">
        <v>417</v>
      </c>
      <c r="D64" s="293">
        <v>25</v>
      </c>
      <c r="E64" s="295" t="s">
        <v>442</v>
      </c>
      <c r="F64" s="116" t="str">
        <f>"Заявленная мощность потребителей"&amp;IF(regionException_flag = 1, ", в т.ч.","")</f>
        <v>Заявленная мощность потребителей</v>
      </c>
      <c r="G64" s="180" t="s">
        <v>129</v>
      </c>
      <c r="H64" s="196">
        <v>0.05</v>
      </c>
      <c r="I64" s="196">
        <v>0.05</v>
      </c>
      <c r="J64" s="196">
        <v>0.05</v>
      </c>
      <c r="K64" s="196">
        <v>0.05</v>
      </c>
      <c r="L64" s="196">
        <v>0.05</v>
      </c>
      <c r="M64" s="196">
        <v>0.05</v>
      </c>
      <c r="N64" s="196">
        <v>0.05</v>
      </c>
      <c r="O64" s="196">
        <v>0.05</v>
      </c>
      <c r="P64" s="196">
        <v>0.05</v>
      </c>
      <c r="Q64" s="196">
        <v>0.05</v>
      </c>
      <c r="R64" s="196">
        <v>0.05</v>
      </c>
      <c r="S64" s="196">
        <v>0.05</v>
      </c>
      <c r="T64" s="196">
        <v>0.05</v>
      </c>
      <c r="U64" s="196">
        <v>0.05</v>
      </c>
      <c r="V64" s="196">
        <v>0.05</v>
      </c>
      <c r="W64" s="195">
        <f>SUM(K64:V64)/12</f>
        <v>4.9999999999999996E-2</v>
      </c>
      <c r="X64" s="297"/>
    </row>
    <row r="65" spans="3:24" s="99" customFormat="1" ht="12" hidden="1" customHeight="1" thickBot="1" x14ac:dyDescent="0.2">
      <c r="C65" s="292"/>
      <c r="D65" s="294"/>
      <c r="E65" s="296"/>
      <c r="F65" s="179"/>
      <c r="G65" s="248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97"/>
    </row>
    <row r="66" spans="3:24" s="99" customFormat="1" ht="22.5" customHeight="1" thickTop="1" thickBot="1" x14ac:dyDescent="0.2">
      <c r="C66" s="291" t="s">
        <v>417</v>
      </c>
      <c r="D66" s="293">
        <v>26</v>
      </c>
      <c r="E66" s="295" t="s">
        <v>443</v>
      </c>
      <c r="F66" s="116" t="str">
        <f>"Заявленная мощность потребителей"&amp;IF(regionException_flag = 1, ", в т.ч.","")</f>
        <v>Заявленная мощность потребителей</v>
      </c>
      <c r="G66" s="180" t="s">
        <v>129</v>
      </c>
      <c r="H66" s="196">
        <v>3.7999999999999999E-2</v>
      </c>
      <c r="I66" s="196">
        <v>3.7999999999999999E-2</v>
      </c>
      <c r="J66" s="196">
        <v>3.7999999999999999E-2</v>
      </c>
      <c r="K66" s="196">
        <v>3.7999999999999999E-2</v>
      </c>
      <c r="L66" s="196">
        <v>3.7999999999999999E-2</v>
      </c>
      <c r="M66" s="196">
        <v>3.7999999999999999E-2</v>
      </c>
      <c r="N66" s="196">
        <v>3.7999999999999999E-2</v>
      </c>
      <c r="O66" s="196">
        <v>3.7999999999999999E-2</v>
      </c>
      <c r="P66" s="196">
        <v>3.7999999999999999E-2</v>
      </c>
      <c r="Q66" s="196">
        <v>3.7999999999999999E-2</v>
      </c>
      <c r="R66" s="196">
        <v>3.7999999999999999E-2</v>
      </c>
      <c r="S66" s="196">
        <v>3.7999999999999999E-2</v>
      </c>
      <c r="T66" s="196">
        <v>3.7999999999999999E-2</v>
      </c>
      <c r="U66" s="196">
        <v>3.7999999999999999E-2</v>
      </c>
      <c r="V66" s="196">
        <v>3.7999999999999999E-2</v>
      </c>
      <c r="W66" s="195">
        <f>SUM(K66:V66)/12</f>
        <v>3.7999999999999992E-2</v>
      </c>
      <c r="X66" s="297"/>
    </row>
    <row r="67" spans="3:24" s="99" customFormat="1" ht="12" hidden="1" customHeight="1" thickBot="1" x14ac:dyDescent="0.2">
      <c r="C67" s="292"/>
      <c r="D67" s="294"/>
      <c r="E67" s="296"/>
      <c r="F67" s="179"/>
      <c r="G67" s="248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97"/>
    </row>
    <row r="68" spans="3:24" s="99" customFormat="1" ht="22.5" customHeight="1" thickTop="1" thickBot="1" x14ac:dyDescent="0.2">
      <c r="C68" s="291" t="s">
        <v>417</v>
      </c>
      <c r="D68" s="293">
        <v>27</v>
      </c>
      <c r="E68" s="295" t="s">
        <v>444</v>
      </c>
      <c r="F68" s="116" t="str">
        <f>"Заявленная мощность потребителей"&amp;IF(regionException_flag = 1, ", в т.ч.","")</f>
        <v>Заявленная мощность потребителей</v>
      </c>
      <c r="G68" s="180" t="s">
        <v>129</v>
      </c>
      <c r="H68" s="196">
        <v>0.08</v>
      </c>
      <c r="I68" s="196">
        <v>0.08</v>
      </c>
      <c r="J68" s="196">
        <v>0.08</v>
      </c>
      <c r="K68" s="196">
        <v>0.08</v>
      </c>
      <c r="L68" s="196">
        <v>0.08</v>
      </c>
      <c r="M68" s="196">
        <v>0.08</v>
      </c>
      <c r="N68" s="196">
        <v>0.08</v>
      </c>
      <c r="O68" s="196">
        <v>0.08</v>
      </c>
      <c r="P68" s="196">
        <v>0.08</v>
      </c>
      <c r="Q68" s="196">
        <v>0.08</v>
      </c>
      <c r="R68" s="196">
        <v>0.08</v>
      </c>
      <c r="S68" s="196">
        <v>0.08</v>
      </c>
      <c r="T68" s="196">
        <v>0.08</v>
      </c>
      <c r="U68" s="196">
        <v>0.08</v>
      </c>
      <c r="V68" s="196">
        <v>0.08</v>
      </c>
      <c r="W68" s="195">
        <f>SUM(K68:V68)/12</f>
        <v>7.9999999999999988E-2</v>
      </c>
      <c r="X68" s="297"/>
    </row>
    <row r="69" spans="3:24" s="99" customFormat="1" ht="12" hidden="1" customHeight="1" thickBot="1" x14ac:dyDescent="0.2">
      <c r="C69" s="292"/>
      <c r="D69" s="294"/>
      <c r="E69" s="296"/>
      <c r="F69" s="179"/>
      <c r="G69" s="248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97"/>
    </row>
    <row r="70" spans="3:24" s="99" customFormat="1" ht="22.5" customHeight="1" thickTop="1" thickBot="1" x14ac:dyDescent="0.2">
      <c r="C70" s="291" t="s">
        <v>417</v>
      </c>
      <c r="D70" s="293">
        <v>28</v>
      </c>
      <c r="E70" s="295" t="s">
        <v>445</v>
      </c>
      <c r="F70" s="116" t="str">
        <f>"Заявленная мощность потребителей"&amp;IF(regionException_flag = 1, ", в т.ч.","")</f>
        <v>Заявленная мощность потребителей</v>
      </c>
      <c r="G70" s="180" t="s">
        <v>129</v>
      </c>
      <c r="H70" s="196">
        <v>0.45</v>
      </c>
      <c r="I70" s="196">
        <v>0.45</v>
      </c>
      <c r="J70" s="196">
        <v>0.45</v>
      </c>
      <c r="K70" s="196">
        <v>0.45</v>
      </c>
      <c r="L70" s="196">
        <v>0.45</v>
      </c>
      <c r="M70" s="196">
        <v>0.45</v>
      </c>
      <c r="N70" s="196">
        <v>0.45</v>
      </c>
      <c r="O70" s="196">
        <v>0.45</v>
      </c>
      <c r="P70" s="196">
        <v>0.45</v>
      </c>
      <c r="Q70" s="196">
        <v>0.45</v>
      </c>
      <c r="R70" s="196">
        <v>0.45</v>
      </c>
      <c r="S70" s="196">
        <v>0.45</v>
      </c>
      <c r="T70" s="196">
        <v>0.45</v>
      </c>
      <c r="U70" s="196">
        <v>0.45</v>
      </c>
      <c r="V70" s="196">
        <v>0.45</v>
      </c>
      <c r="W70" s="195">
        <f>SUM(K70:V70)/12</f>
        <v>0.45000000000000012</v>
      </c>
      <c r="X70" s="297"/>
    </row>
    <row r="71" spans="3:24" s="99" customFormat="1" ht="12" hidden="1" customHeight="1" thickBot="1" x14ac:dyDescent="0.2">
      <c r="C71" s="292"/>
      <c r="D71" s="294"/>
      <c r="E71" s="296"/>
      <c r="F71" s="179"/>
      <c r="G71" s="248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97"/>
    </row>
    <row r="72" spans="3:24" s="99" customFormat="1" ht="22.5" customHeight="1" thickTop="1" thickBot="1" x14ac:dyDescent="0.2">
      <c r="C72" s="291" t="s">
        <v>417</v>
      </c>
      <c r="D72" s="293">
        <v>29</v>
      </c>
      <c r="E72" s="295" t="s">
        <v>446</v>
      </c>
      <c r="F72" s="116" t="str">
        <f>"Заявленная мощность потребителей"&amp;IF(regionException_flag = 1, ", в т.ч.","")</f>
        <v>Заявленная мощность потребителей</v>
      </c>
      <c r="G72" s="180" t="s">
        <v>129</v>
      </c>
      <c r="H72" s="196">
        <v>0.2</v>
      </c>
      <c r="I72" s="196">
        <v>0.2</v>
      </c>
      <c r="J72" s="196">
        <v>0.2</v>
      </c>
      <c r="K72" s="196">
        <v>0.2</v>
      </c>
      <c r="L72" s="196">
        <v>0.2</v>
      </c>
      <c r="M72" s="196">
        <v>0.2</v>
      </c>
      <c r="N72" s="196">
        <v>0.2</v>
      </c>
      <c r="O72" s="196">
        <v>0.2</v>
      </c>
      <c r="P72" s="196">
        <v>0.2</v>
      </c>
      <c r="Q72" s="196">
        <v>0.2</v>
      </c>
      <c r="R72" s="196">
        <v>0.2</v>
      </c>
      <c r="S72" s="196">
        <v>0.2</v>
      </c>
      <c r="T72" s="196">
        <v>0.2</v>
      </c>
      <c r="U72" s="196">
        <v>0.2</v>
      </c>
      <c r="V72" s="196">
        <v>0.2</v>
      </c>
      <c r="W72" s="195">
        <f>SUM(K72:V72)/12</f>
        <v>0.19999999999999998</v>
      </c>
      <c r="X72" s="297"/>
    </row>
    <row r="73" spans="3:24" s="99" customFormat="1" ht="12" hidden="1" customHeight="1" thickBot="1" x14ac:dyDescent="0.2">
      <c r="C73" s="292"/>
      <c r="D73" s="294"/>
      <c r="E73" s="296"/>
      <c r="F73" s="179"/>
      <c r="G73" s="248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97"/>
    </row>
    <row r="74" spans="3:24" s="99" customFormat="1" ht="22.5" customHeight="1" thickTop="1" thickBot="1" x14ac:dyDescent="0.2">
      <c r="C74" s="291" t="s">
        <v>417</v>
      </c>
      <c r="D74" s="293">
        <v>30</v>
      </c>
      <c r="E74" s="295" t="s">
        <v>447</v>
      </c>
      <c r="F74" s="116" t="str">
        <f>"Заявленная мощность потребителей"&amp;IF(regionException_flag = 1, ", в т.ч.","")</f>
        <v>Заявленная мощность потребителей</v>
      </c>
      <c r="G74" s="180" t="s">
        <v>129</v>
      </c>
      <c r="H74" s="196">
        <v>0.4</v>
      </c>
      <c r="I74" s="196">
        <v>0.4</v>
      </c>
      <c r="J74" s="196">
        <v>0.4</v>
      </c>
      <c r="K74" s="196">
        <v>0.4</v>
      </c>
      <c r="L74" s="196">
        <v>0.4</v>
      </c>
      <c r="M74" s="196">
        <v>0.4</v>
      </c>
      <c r="N74" s="196">
        <v>0.4</v>
      </c>
      <c r="O74" s="196">
        <v>0.4</v>
      </c>
      <c r="P74" s="196">
        <v>0.4</v>
      </c>
      <c r="Q74" s="196">
        <v>0.4</v>
      </c>
      <c r="R74" s="196">
        <v>0.4</v>
      </c>
      <c r="S74" s="196">
        <v>0.4</v>
      </c>
      <c r="T74" s="196">
        <v>0.4</v>
      </c>
      <c r="U74" s="196">
        <v>0.4</v>
      </c>
      <c r="V74" s="196">
        <v>0.4</v>
      </c>
      <c r="W74" s="195">
        <f>SUM(K74:V74)/12</f>
        <v>0.39999999999999997</v>
      </c>
      <c r="X74" s="297"/>
    </row>
    <row r="75" spans="3:24" s="99" customFormat="1" ht="12" hidden="1" customHeight="1" thickBot="1" x14ac:dyDescent="0.2">
      <c r="C75" s="292"/>
      <c r="D75" s="294"/>
      <c r="E75" s="296"/>
      <c r="F75" s="179"/>
      <c r="G75" s="248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97"/>
    </row>
    <row r="76" spans="3:24" ht="12" thickTop="1" x14ac:dyDescent="0.15">
      <c r="D76" s="188"/>
      <c r="E76" s="189" t="s">
        <v>204</v>
      </c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1"/>
    </row>
  </sheetData>
  <sheetProtection password="BC0D" sheet="1" objects="1" scenarios="1" formatColumns="0" formatRows="0"/>
  <mergeCells count="122">
    <mergeCell ref="X16:X17"/>
    <mergeCell ref="C18:C19"/>
    <mergeCell ref="D18:D19"/>
    <mergeCell ref="E18:E19"/>
    <mergeCell ref="X18:X19"/>
    <mergeCell ref="D9:G9"/>
    <mergeCell ref="D13:E14"/>
    <mergeCell ref="C16:C17"/>
    <mergeCell ref="D16:D17"/>
    <mergeCell ref="E16:E17"/>
    <mergeCell ref="C24:C25"/>
    <mergeCell ref="D24:D25"/>
    <mergeCell ref="E24:E25"/>
    <mergeCell ref="X24:X25"/>
    <mergeCell ref="C26:C27"/>
    <mergeCell ref="D26:D27"/>
    <mergeCell ref="E26:E27"/>
    <mergeCell ref="X26:X27"/>
    <mergeCell ref="C20:C21"/>
    <mergeCell ref="D20:D21"/>
    <mergeCell ref="E20:E21"/>
    <mergeCell ref="X20:X21"/>
    <mergeCell ref="C22:C23"/>
    <mergeCell ref="D22:D23"/>
    <mergeCell ref="E22:E23"/>
    <mergeCell ref="X22:X23"/>
    <mergeCell ref="C32:C33"/>
    <mergeCell ref="D32:D33"/>
    <mergeCell ref="E32:E33"/>
    <mergeCell ref="X32:X33"/>
    <mergeCell ref="C34:C35"/>
    <mergeCell ref="D34:D35"/>
    <mergeCell ref="E34:E35"/>
    <mergeCell ref="X34:X35"/>
    <mergeCell ref="C28:C29"/>
    <mergeCell ref="D28:D29"/>
    <mergeCell ref="E28:E29"/>
    <mergeCell ref="X28:X29"/>
    <mergeCell ref="C30:C31"/>
    <mergeCell ref="D30:D31"/>
    <mergeCell ref="E30:E31"/>
    <mergeCell ref="X30:X31"/>
    <mergeCell ref="C40:C41"/>
    <mergeCell ref="D40:D41"/>
    <mergeCell ref="E40:E41"/>
    <mergeCell ref="X40:X41"/>
    <mergeCell ref="C42:C43"/>
    <mergeCell ref="D42:D43"/>
    <mergeCell ref="E42:E43"/>
    <mergeCell ref="X42:X43"/>
    <mergeCell ref="C36:C37"/>
    <mergeCell ref="D36:D37"/>
    <mergeCell ref="E36:E37"/>
    <mergeCell ref="X36:X37"/>
    <mergeCell ref="C38:C39"/>
    <mergeCell ref="D38:D39"/>
    <mergeCell ref="E38:E39"/>
    <mergeCell ref="X38:X39"/>
    <mergeCell ref="C48:C49"/>
    <mergeCell ref="D48:D49"/>
    <mergeCell ref="E48:E49"/>
    <mergeCell ref="X48:X49"/>
    <mergeCell ref="C50:C51"/>
    <mergeCell ref="D50:D51"/>
    <mergeCell ref="E50:E51"/>
    <mergeCell ref="X50:X51"/>
    <mergeCell ref="C44:C45"/>
    <mergeCell ref="D44:D45"/>
    <mergeCell ref="E44:E45"/>
    <mergeCell ref="X44:X45"/>
    <mergeCell ref="C46:C47"/>
    <mergeCell ref="D46:D47"/>
    <mergeCell ref="E46:E47"/>
    <mergeCell ref="X46:X47"/>
    <mergeCell ref="C56:C57"/>
    <mergeCell ref="D56:D57"/>
    <mergeCell ref="E56:E57"/>
    <mergeCell ref="X56:X57"/>
    <mergeCell ref="C58:C59"/>
    <mergeCell ref="D58:D59"/>
    <mergeCell ref="E58:E59"/>
    <mergeCell ref="X58:X59"/>
    <mergeCell ref="C52:C53"/>
    <mergeCell ref="D52:D53"/>
    <mergeCell ref="E52:E53"/>
    <mergeCell ref="X52:X53"/>
    <mergeCell ref="C54:C55"/>
    <mergeCell ref="D54:D55"/>
    <mergeCell ref="E54:E55"/>
    <mergeCell ref="X54:X55"/>
    <mergeCell ref="C64:C65"/>
    <mergeCell ref="D64:D65"/>
    <mergeCell ref="E64:E65"/>
    <mergeCell ref="X64:X65"/>
    <mergeCell ref="C66:C67"/>
    <mergeCell ref="D66:D67"/>
    <mergeCell ref="E66:E67"/>
    <mergeCell ref="X66:X67"/>
    <mergeCell ref="C60:C61"/>
    <mergeCell ref="D60:D61"/>
    <mergeCell ref="E60:E61"/>
    <mergeCell ref="X60:X61"/>
    <mergeCell ref="C62:C63"/>
    <mergeCell ref="D62:D63"/>
    <mergeCell ref="E62:E63"/>
    <mergeCell ref="X62:X63"/>
    <mergeCell ref="C72:C73"/>
    <mergeCell ref="D72:D73"/>
    <mergeCell ref="E72:E73"/>
    <mergeCell ref="X72:X73"/>
    <mergeCell ref="C74:C75"/>
    <mergeCell ref="D74:D75"/>
    <mergeCell ref="E74:E75"/>
    <mergeCell ref="X74:X75"/>
    <mergeCell ref="C68:C69"/>
    <mergeCell ref="D68:D69"/>
    <mergeCell ref="E68:E69"/>
    <mergeCell ref="X68:X69"/>
    <mergeCell ref="C70:C71"/>
    <mergeCell ref="D70:D71"/>
    <mergeCell ref="E70:E71"/>
    <mergeCell ref="X70:X71"/>
  </mergeCells>
  <phoneticPr fontId="10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sqref="E16:E75">
      <formula1>900</formula1>
    </dataValidation>
    <dataValidation type="decimal" operator="greaterThanOrEqual" allowBlank="1" showInputMessage="1" showErrorMessage="1" sqref="H16:V75">
      <formula1>0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0"/>
  </sheetPr>
  <dimension ref="A1:M76"/>
  <sheetViews>
    <sheetView showGridLines="0" topLeftCell="C8" zoomScaleNormal="100" workbookViewId="0">
      <pane xSplit="5" ySplit="8" topLeftCell="H16" activePane="bottomRight" state="frozen"/>
      <selection activeCell="C8" sqref="C8"/>
      <selection pane="topRight" activeCell="H8" sqref="H8"/>
      <selection pane="bottomLeft" activeCell="C16" sqref="C16"/>
      <selection pane="bottomRight" activeCell="A74" sqref="A74:XFD75"/>
    </sheetView>
  </sheetViews>
  <sheetFormatPr defaultColWidth="9.140625" defaultRowHeight="11.25" x14ac:dyDescent="0.15"/>
  <cols>
    <col min="1" max="2" width="0" style="45" hidden="1" customWidth="1"/>
    <col min="3" max="3" width="4.28515625" style="45" customWidth="1"/>
    <col min="4" max="4" width="5.7109375" style="45" customWidth="1"/>
    <col min="5" max="5" width="38.28515625" style="45" customWidth="1"/>
    <col min="6" max="6" width="45.7109375" style="45" customWidth="1"/>
    <col min="7" max="7" width="9.42578125" style="68" customWidth="1"/>
    <col min="8" max="11" width="10.7109375" style="68" customWidth="1"/>
    <col min="12" max="12" width="11.7109375" style="45" bestFit="1" customWidth="1"/>
    <col min="13" max="16384" width="9.140625" style="45"/>
  </cols>
  <sheetData>
    <row r="1" spans="1:13" s="47" customFormat="1" ht="12" hidden="1" x14ac:dyDescent="0.2">
      <c r="A1" s="97"/>
      <c r="B1" s="97"/>
      <c r="C1" s="49">
        <v>0</v>
      </c>
      <c r="D1" s="49"/>
      <c r="E1" s="91">
        <v>0</v>
      </c>
      <c r="F1" s="52">
        <v>0</v>
      </c>
      <c r="G1" s="53">
        <f>god</f>
        <v>2020</v>
      </c>
      <c r="H1" s="98" t="s">
        <v>5</v>
      </c>
      <c r="I1" s="92" t="s">
        <v>5</v>
      </c>
      <c r="J1" s="92" t="s">
        <v>5</v>
      </c>
      <c r="K1" s="92" t="s">
        <v>128</v>
      </c>
      <c r="L1" s="65"/>
    </row>
    <row r="2" spans="1:13" s="94" customFormat="1" hidden="1" x14ac:dyDescent="0.15">
      <c r="A2" s="93"/>
      <c r="B2" s="93"/>
      <c r="H2" s="95">
        <f>G1-2</f>
        <v>2018</v>
      </c>
      <c r="I2" s="95">
        <f>G1-2</f>
        <v>2018</v>
      </c>
      <c r="J2" s="95">
        <f>G1-1</f>
        <v>2019</v>
      </c>
      <c r="K2" s="95">
        <f>$G$1</f>
        <v>2020</v>
      </c>
    </row>
    <row r="3" spans="1:13" s="92" customFormat="1" hidden="1" x14ac:dyDescent="0.15">
      <c r="A3" s="96"/>
      <c r="B3" s="96"/>
      <c r="H3" s="92" t="s">
        <v>159</v>
      </c>
      <c r="I3" s="92" t="s">
        <v>160</v>
      </c>
      <c r="J3" s="92" t="s">
        <v>159</v>
      </c>
      <c r="K3" s="92" t="s">
        <v>159</v>
      </c>
    </row>
    <row r="4" spans="1:13" hidden="1" x14ac:dyDescent="0.15"/>
    <row r="5" spans="1:13" hidden="1" x14ac:dyDescent="0.15"/>
    <row r="6" spans="1:13" hidden="1" x14ac:dyDescent="0.15"/>
    <row r="7" spans="1:13" hidden="1" x14ac:dyDescent="0.15">
      <c r="G7" s="74"/>
      <c r="H7" s="74"/>
      <c r="I7" s="74"/>
      <c r="J7" s="74"/>
      <c r="K7" s="74"/>
    </row>
    <row r="8" spans="1:13" x14ac:dyDescent="0.15">
      <c r="G8" s="74"/>
      <c r="H8" s="74"/>
      <c r="I8" s="74"/>
      <c r="J8" s="74"/>
      <c r="K8" s="74"/>
    </row>
    <row r="9" spans="1:13" ht="25.5" customHeight="1" x14ac:dyDescent="0.15">
      <c r="D9" s="306" t="str">
        <f>"Предложения " &amp;org&amp; " по технологическому расходу электроэнергии (мощности) - потерям в электрических сетях на "&amp;god&amp;" год в регионе: "&amp;region_name &amp; " (поквартально)"</f>
        <v>Предложения ООО "Синтез Сервис-1" по технологическому расходу электроэнергии (мощности) - потерям в электрических сетях на 2020 год в регионе: Нижегородская область (поквартально)</v>
      </c>
      <c r="E9" s="306"/>
      <c r="F9" s="306"/>
      <c r="G9" s="306"/>
      <c r="H9" s="102"/>
      <c r="I9" s="102"/>
      <c r="J9" s="102"/>
      <c r="K9" s="102"/>
    </row>
    <row r="10" spans="1:13" x14ac:dyDescent="0.15">
      <c r="G10" s="80"/>
      <c r="H10" s="80"/>
      <c r="I10" s="80"/>
      <c r="J10" s="80"/>
      <c r="K10" s="80"/>
    </row>
    <row r="11" spans="1:13" ht="27" customHeight="1" x14ac:dyDescent="0.15">
      <c r="D11" s="173" t="s">
        <v>8</v>
      </c>
      <c r="E11" s="168" t="s">
        <v>124</v>
      </c>
      <c r="F11" s="174" t="s">
        <v>155</v>
      </c>
      <c r="G11" s="174" t="s">
        <v>163</v>
      </c>
      <c r="H11" s="168" t="str">
        <f>"I квартал " &amp; god</f>
        <v>I квартал 2020</v>
      </c>
      <c r="I11" s="168" t="str">
        <f>"II квартал " &amp; god</f>
        <v>II квартал 2020</v>
      </c>
      <c r="J11" s="168" t="str">
        <f>"III квартал " &amp; god</f>
        <v>III квартал 2020</v>
      </c>
      <c r="K11" s="168" t="str">
        <f>"IV квартал " &amp; god</f>
        <v>IV квартал 2020</v>
      </c>
      <c r="L11" s="99"/>
      <c r="M11" s="99"/>
    </row>
    <row r="12" spans="1:13" ht="12" customHeight="1" x14ac:dyDescent="0.15">
      <c r="D12" s="172">
        <v>1</v>
      </c>
      <c r="E12" s="172">
        <v>2</v>
      </c>
      <c r="F12" s="172">
        <v>3</v>
      </c>
      <c r="G12" s="172">
        <v>4</v>
      </c>
      <c r="H12" s="172">
        <v>5</v>
      </c>
      <c r="I12" s="172">
        <v>6</v>
      </c>
      <c r="J12" s="172">
        <v>7</v>
      </c>
      <c r="K12" s="172">
        <v>8</v>
      </c>
      <c r="L12" s="99"/>
      <c r="M12" s="99"/>
    </row>
    <row r="13" spans="1:13" ht="22.5" customHeight="1" thickBot="1" x14ac:dyDescent="0.2">
      <c r="D13" s="298" t="s">
        <v>115</v>
      </c>
      <c r="E13" s="299"/>
      <c r="F13" s="114" t="str">
        <f>"Заявленная мощность потребителей"&amp;IF(regionException_flag = 1, ", в т.ч.","")</f>
        <v>Заявленная мощность потребителей</v>
      </c>
      <c r="G13" s="115" t="s">
        <v>129</v>
      </c>
      <c r="H13" s="124">
        <f>SUMIF($F$15:$F$76,$F13,H$15:H$76)</f>
        <v>9.7249999999999979</v>
      </c>
      <c r="I13" s="124">
        <f>SUMIF($F$15:$F$76,$F13,I$15:I$76)</f>
        <v>9.7249999999999979</v>
      </c>
      <c r="J13" s="124">
        <f>SUMIF($F$15:$F$76,$F13,J$15:J$76)</f>
        <v>9.7249999999999979</v>
      </c>
      <c r="K13" s="124">
        <f>SUMIF($F$15:$F$76,$F13,K$15:K$76)</f>
        <v>9.7249999999999979</v>
      </c>
      <c r="L13" s="100"/>
      <c r="M13" s="99"/>
    </row>
    <row r="14" spans="1:13" s="101" customFormat="1" ht="26.25" hidden="1" customHeight="1" thickBot="1" x14ac:dyDescent="0.2">
      <c r="D14" s="300"/>
      <c r="E14" s="301"/>
      <c r="F14" s="178"/>
      <c r="G14" s="246"/>
      <c r="H14" s="247"/>
      <c r="I14" s="247"/>
      <c r="J14" s="247"/>
      <c r="K14" s="247"/>
      <c r="L14" s="100"/>
      <c r="M14" s="99"/>
    </row>
    <row r="15" spans="1:13" s="101" customFormat="1" ht="12" hidden="1" thickTop="1" x14ac:dyDescent="0.15">
      <c r="D15" s="184">
        <v>0</v>
      </c>
      <c r="E15" s="184"/>
      <c r="F15" s="185"/>
      <c r="G15" s="186"/>
      <c r="H15" s="187"/>
      <c r="I15" s="187"/>
      <c r="J15" s="187"/>
      <c r="K15" s="187"/>
      <c r="L15" s="100"/>
      <c r="M15" s="99"/>
    </row>
    <row r="16" spans="1:13" s="99" customFormat="1" ht="22.5" customHeight="1" thickTop="1" thickBot="1" x14ac:dyDescent="0.2">
      <c r="C16" s="302"/>
      <c r="D16" s="293">
        <f>Субабоненты!$D$16</f>
        <v>1</v>
      </c>
      <c r="E16" s="304" t="str">
        <f>Субабоненты!$E$16</f>
        <v>ОАО "Авиабор"</v>
      </c>
      <c r="F16" s="116" t="str">
        <f>"Заявленная мощность потребителей"&amp;IF(regionException_flag = 1, ", в т.ч.","")</f>
        <v>Заявленная мощность потребителей</v>
      </c>
      <c r="G16" s="117" t="s">
        <v>129</v>
      </c>
      <c r="H16" s="195">
        <f>(Субабоненты!K16+Субабоненты!L16+Субабоненты!M16)/3</f>
        <v>3.9</v>
      </c>
      <c r="I16" s="195">
        <f>(Субабоненты!N16+Субабоненты!O16+Субабоненты!P16)/3</f>
        <v>3.9</v>
      </c>
      <c r="J16" s="195">
        <f>(Субабоненты!Q16+Субабоненты!R16+Субабоненты!S16)/3</f>
        <v>3.9</v>
      </c>
      <c r="K16" s="195">
        <f>(Субабоненты!T16+Субабоненты!U16+Субабоненты!V16)/3</f>
        <v>3.9</v>
      </c>
      <c r="L16" s="297"/>
    </row>
    <row r="17" spans="3:12" s="99" customFormat="1" ht="12" hidden="1" customHeight="1" thickBot="1" x14ac:dyDescent="0.2">
      <c r="C17" s="302"/>
      <c r="D17" s="303"/>
      <c r="E17" s="305"/>
      <c r="F17" s="179"/>
      <c r="G17" s="248"/>
      <c r="H17" s="249"/>
      <c r="I17" s="249"/>
      <c r="J17" s="249"/>
      <c r="K17" s="249"/>
      <c r="L17" s="297"/>
    </row>
    <row r="18" spans="3:12" s="99" customFormat="1" ht="22.5" customHeight="1" thickTop="1" thickBot="1" x14ac:dyDescent="0.2">
      <c r="C18" s="302"/>
      <c r="D18" s="293">
        <f>Субабоненты!$D$18</f>
        <v>2</v>
      </c>
      <c r="E18" s="304" t="str">
        <f>Субабоненты!$E$18</f>
        <v>ООО "Промсервис"</v>
      </c>
      <c r="F18" s="116" t="str">
        <f>"Заявленная мощность потребителей"&amp;IF(regionException_flag = 1, ", в т.ч.","")</f>
        <v>Заявленная мощность потребителей</v>
      </c>
      <c r="G18" s="117" t="s">
        <v>129</v>
      </c>
      <c r="H18" s="195">
        <f>(Субабоненты!K18+Субабоненты!L18+Субабоненты!M18)/3</f>
        <v>0.5</v>
      </c>
      <c r="I18" s="195">
        <f>(Субабоненты!N18+Субабоненты!O18+Субабоненты!P18)/3</f>
        <v>0.5</v>
      </c>
      <c r="J18" s="195">
        <f>(Субабоненты!Q18+Субабоненты!R18+Субабоненты!S18)/3</f>
        <v>0.5</v>
      </c>
      <c r="K18" s="195">
        <f>(Субабоненты!T18+Субабоненты!U18+Субабоненты!V18)/3</f>
        <v>0.5</v>
      </c>
      <c r="L18" s="297"/>
    </row>
    <row r="19" spans="3:12" s="99" customFormat="1" ht="12" hidden="1" customHeight="1" thickBot="1" x14ac:dyDescent="0.2">
      <c r="C19" s="302"/>
      <c r="D19" s="303"/>
      <c r="E19" s="305"/>
      <c r="F19" s="179"/>
      <c r="G19" s="248"/>
      <c r="H19" s="249"/>
      <c r="I19" s="249"/>
      <c r="J19" s="249"/>
      <c r="K19" s="249"/>
      <c r="L19" s="297"/>
    </row>
    <row r="20" spans="3:12" s="99" customFormat="1" ht="22.5" customHeight="1" thickTop="1" thickBot="1" x14ac:dyDescent="0.2">
      <c r="C20" s="302"/>
      <c r="D20" s="293">
        <f>Субабоненты!$D$20</f>
        <v>3</v>
      </c>
      <c r="E20" s="304" t="str">
        <f>Субабоненты!$E$20</f>
        <v>ООО ПКФ "Оргхимпром"</v>
      </c>
      <c r="F20" s="116" t="str">
        <f>"Заявленная мощность потребителей"&amp;IF(regionException_flag = 1, ", в т.ч.","")</f>
        <v>Заявленная мощность потребителей</v>
      </c>
      <c r="G20" s="117" t="s">
        <v>129</v>
      </c>
      <c r="H20" s="195">
        <f>(Субабоненты!K20+Субабоненты!L20+Субабоненты!M20)/3</f>
        <v>0.15</v>
      </c>
      <c r="I20" s="195">
        <f>(Субабоненты!N20+Субабоненты!O20+Субабоненты!P20)/3</f>
        <v>0.15</v>
      </c>
      <c r="J20" s="195">
        <f>(Субабоненты!Q20+Субабоненты!R20+Субабоненты!S20)/3</f>
        <v>0.15</v>
      </c>
      <c r="K20" s="195">
        <f>(Субабоненты!T20+Субабоненты!U20+Субабоненты!V20)/3</f>
        <v>0.15</v>
      </c>
      <c r="L20" s="297"/>
    </row>
    <row r="21" spans="3:12" s="99" customFormat="1" ht="12" hidden="1" customHeight="1" thickBot="1" x14ac:dyDescent="0.2">
      <c r="C21" s="302"/>
      <c r="D21" s="303"/>
      <c r="E21" s="305"/>
      <c r="F21" s="179"/>
      <c r="G21" s="248"/>
      <c r="H21" s="249"/>
      <c r="I21" s="249"/>
      <c r="J21" s="249"/>
      <c r="K21" s="249"/>
      <c r="L21" s="297"/>
    </row>
    <row r="22" spans="3:12" s="99" customFormat="1" ht="22.5" customHeight="1" thickTop="1" thickBot="1" x14ac:dyDescent="0.2">
      <c r="C22" s="302"/>
      <c r="D22" s="293">
        <f>Субабоненты!$D$22</f>
        <v>4</v>
      </c>
      <c r="E22" s="304" t="str">
        <f>Субабоненты!$E$22</f>
        <v>ООО "Соболь"</v>
      </c>
      <c r="F22" s="116" t="str">
        <f>"Заявленная мощность потребителей"&amp;IF(regionException_flag = 1, ", в т.ч.","")</f>
        <v>Заявленная мощность потребителей</v>
      </c>
      <c r="G22" s="117" t="s">
        <v>129</v>
      </c>
      <c r="H22" s="195">
        <f>(Субабоненты!K22+Субабоненты!L22+Субабоненты!M22)/3</f>
        <v>0.40000000000000008</v>
      </c>
      <c r="I22" s="195">
        <f>(Субабоненты!N22+Субабоненты!O22+Субабоненты!P22)/3</f>
        <v>0.40000000000000008</v>
      </c>
      <c r="J22" s="195">
        <f>(Субабоненты!Q22+Субабоненты!R22+Субабоненты!S22)/3</f>
        <v>0.40000000000000008</v>
      </c>
      <c r="K22" s="195">
        <f>(Субабоненты!T22+Субабоненты!U22+Субабоненты!V22)/3</f>
        <v>0.40000000000000008</v>
      </c>
      <c r="L22" s="297"/>
    </row>
    <row r="23" spans="3:12" s="99" customFormat="1" ht="12" hidden="1" customHeight="1" thickBot="1" x14ac:dyDescent="0.2">
      <c r="C23" s="302"/>
      <c r="D23" s="303"/>
      <c r="E23" s="305"/>
      <c r="F23" s="179"/>
      <c r="G23" s="248"/>
      <c r="H23" s="249"/>
      <c r="I23" s="249"/>
      <c r="J23" s="249"/>
      <c r="K23" s="249"/>
      <c r="L23" s="297"/>
    </row>
    <row r="24" spans="3:12" s="99" customFormat="1" ht="22.5" customHeight="1" thickTop="1" thickBot="1" x14ac:dyDescent="0.2">
      <c r="C24" s="302"/>
      <c r="D24" s="293">
        <f>Субабоненты!$D$24</f>
        <v>5</v>
      </c>
      <c r="E24" s="304" t="str">
        <f>Субабоненты!$E$24</f>
        <v>ООО "Ареал-Медикал"</v>
      </c>
      <c r="F24" s="116" t="str">
        <f>"Заявленная мощность потребителей"&amp;IF(regionException_flag = 1, ", в т.ч.","")</f>
        <v>Заявленная мощность потребителей</v>
      </c>
      <c r="G24" s="117" t="s">
        <v>129</v>
      </c>
      <c r="H24" s="195">
        <f>(Субабоненты!K24+Субабоненты!L24+Субабоненты!M24)/3</f>
        <v>0.5</v>
      </c>
      <c r="I24" s="195">
        <f>(Субабоненты!N24+Субабоненты!O24+Субабоненты!P24)/3</f>
        <v>0.5</v>
      </c>
      <c r="J24" s="195">
        <f>(Субабоненты!Q24+Субабоненты!R24+Субабоненты!S24)/3</f>
        <v>0.5</v>
      </c>
      <c r="K24" s="195">
        <f>(Субабоненты!T24+Субабоненты!U24+Субабоненты!V24)/3</f>
        <v>0.5</v>
      </c>
      <c r="L24" s="297"/>
    </row>
    <row r="25" spans="3:12" s="99" customFormat="1" ht="12" hidden="1" customHeight="1" thickBot="1" x14ac:dyDescent="0.2">
      <c r="C25" s="302"/>
      <c r="D25" s="303"/>
      <c r="E25" s="305"/>
      <c r="F25" s="179"/>
      <c r="G25" s="248"/>
      <c r="H25" s="249"/>
      <c r="I25" s="249"/>
      <c r="J25" s="249"/>
      <c r="K25" s="249"/>
      <c r="L25" s="297"/>
    </row>
    <row r="26" spans="3:12" s="99" customFormat="1" ht="22.5" customHeight="1" thickTop="1" thickBot="1" x14ac:dyDescent="0.2">
      <c r="C26" s="302"/>
      <c r="D26" s="293">
        <f>Субабоненты!$D$26</f>
        <v>6</v>
      </c>
      <c r="E26" s="304" t="str">
        <f>Субабоненты!$E$26</f>
        <v>ООО "Завод Органических продуктов"</v>
      </c>
      <c r="F26" s="116" t="str">
        <f>"Заявленная мощность потребителей"&amp;IF(regionException_flag = 1, ", в т.ч.","")</f>
        <v>Заявленная мощность потребителей</v>
      </c>
      <c r="G26" s="117" t="s">
        <v>129</v>
      </c>
      <c r="H26" s="195">
        <f>(Субабоненты!K26+Субабоненты!L26+Субабоненты!M26)/3</f>
        <v>0.02</v>
      </c>
      <c r="I26" s="195">
        <f>(Субабоненты!N26+Субабоненты!O26+Субабоненты!P26)/3</f>
        <v>0.02</v>
      </c>
      <c r="J26" s="195">
        <f>(Субабоненты!Q26+Субабоненты!R26+Субабоненты!S26)/3</f>
        <v>0.02</v>
      </c>
      <c r="K26" s="195">
        <f>(Субабоненты!T26+Субабоненты!U26+Субабоненты!V26)/3</f>
        <v>0.02</v>
      </c>
      <c r="L26" s="297"/>
    </row>
    <row r="27" spans="3:12" s="99" customFormat="1" ht="12" hidden="1" customHeight="1" thickBot="1" x14ac:dyDescent="0.2">
      <c r="C27" s="302"/>
      <c r="D27" s="303"/>
      <c r="E27" s="305"/>
      <c r="F27" s="179"/>
      <c r="G27" s="248"/>
      <c r="H27" s="249"/>
      <c r="I27" s="249"/>
      <c r="J27" s="249"/>
      <c r="K27" s="249"/>
      <c r="L27" s="297"/>
    </row>
    <row r="28" spans="3:12" s="99" customFormat="1" ht="22.5" customHeight="1" thickTop="1" thickBot="1" x14ac:dyDescent="0.2">
      <c r="C28" s="302"/>
      <c r="D28" s="293">
        <f>Субабоненты!$D$28</f>
        <v>7</v>
      </c>
      <c r="E28" s="304" t="str">
        <f>Субабоненты!$E$28</f>
        <v>ООО "Роскомстрой"</v>
      </c>
      <c r="F28" s="116" t="str">
        <f>"Заявленная мощность потребителей"&amp;IF(regionException_flag = 1, ", в т.ч.","")</f>
        <v>Заявленная мощность потребителей</v>
      </c>
      <c r="G28" s="117" t="s">
        <v>129</v>
      </c>
      <c r="H28" s="195">
        <f>(Субабоненты!K28+Субабоненты!L28+Субабоненты!M28)/3</f>
        <v>0.02</v>
      </c>
      <c r="I28" s="195">
        <f>(Субабоненты!N28+Субабоненты!O28+Субабоненты!P28)/3</f>
        <v>0.02</v>
      </c>
      <c r="J28" s="195">
        <f>(Субабоненты!Q28+Субабоненты!R28+Субабоненты!S28)/3</f>
        <v>0.02</v>
      </c>
      <c r="K28" s="195">
        <f>(Субабоненты!T28+Субабоненты!U28+Субабоненты!V28)/3</f>
        <v>0.02</v>
      </c>
      <c r="L28" s="297"/>
    </row>
    <row r="29" spans="3:12" s="99" customFormat="1" ht="12" hidden="1" customHeight="1" thickBot="1" x14ac:dyDescent="0.2">
      <c r="C29" s="302"/>
      <c r="D29" s="303"/>
      <c r="E29" s="305"/>
      <c r="F29" s="179"/>
      <c r="G29" s="248"/>
      <c r="H29" s="249"/>
      <c r="I29" s="249"/>
      <c r="J29" s="249"/>
      <c r="K29" s="249"/>
      <c r="L29" s="297"/>
    </row>
    <row r="30" spans="3:12" s="99" customFormat="1" ht="22.5" customHeight="1" thickTop="1" thickBot="1" x14ac:dyDescent="0.2">
      <c r="C30" s="302"/>
      <c r="D30" s="293">
        <f>Субабоненты!$D$30</f>
        <v>8</v>
      </c>
      <c r="E30" s="304" t="str">
        <f>Субабоненты!$E$30</f>
        <v>ООО ПКФ "БАКСС"</v>
      </c>
      <c r="F30" s="116" t="str">
        <f>"Заявленная мощность потребителей"&amp;IF(regionException_flag = 1, ", в т.ч.","")</f>
        <v>Заявленная мощность потребителей</v>
      </c>
      <c r="G30" s="117" t="s">
        <v>129</v>
      </c>
      <c r="H30" s="195">
        <f>(Субабоненты!K30+Субабоненты!L30+Субабоненты!M30)/3</f>
        <v>0.10000000000000002</v>
      </c>
      <c r="I30" s="195">
        <f>(Субабоненты!N30+Субабоненты!O30+Субабоненты!P30)/3</f>
        <v>0.10000000000000002</v>
      </c>
      <c r="J30" s="195">
        <f>(Субабоненты!Q30+Субабоненты!R30+Субабоненты!S30)/3</f>
        <v>0.10000000000000002</v>
      </c>
      <c r="K30" s="195">
        <f>(Субабоненты!T30+Субабоненты!U30+Субабоненты!V30)/3</f>
        <v>0.10000000000000002</v>
      </c>
      <c r="L30" s="297"/>
    </row>
    <row r="31" spans="3:12" s="99" customFormat="1" ht="12" hidden="1" customHeight="1" thickBot="1" x14ac:dyDescent="0.2">
      <c r="C31" s="302"/>
      <c r="D31" s="303"/>
      <c r="E31" s="305"/>
      <c r="F31" s="179"/>
      <c r="G31" s="248"/>
      <c r="H31" s="249"/>
      <c r="I31" s="249"/>
      <c r="J31" s="249"/>
      <c r="K31" s="249"/>
      <c r="L31" s="297"/>
    </row>
    <row r="32" spans="3:12" s="99" customFormat="1" ht="22.5" customHeight="1" thickTop="1" thickBot="1" x14ac:dyDescent="0.2">
      <c r="C32" s="302"/>
      <c r="D32" s="293">
        <f>Субабоненты!$D$32</f>
        <v>9</v>
      </c>
      <c r="E32" s="304" t="str">
        <f>Субабоненты!$E$32</f>
        <v>ОАО "Вымпелком"</v>
      </c>
      <c r="F32" s="116" t="str">
        <f>"Заявленная мощность потребителей"&amp;IF(regionException_flag = 1, ", в т.ч.","")</f>
        <v>Заявленная мощность потребителей</v>
      </c>
      <c r="G32" s="117" t="s">
        <v>129</v>
      </c>
      <c r="H32" s="195">
        <f>(Субабоненты!K32+Субабоненты!L32+Субабоненты!M32)/3</f>
        <v>1.7000000000000001E-2</v>
      </c>
      <c r="I32" s="195">
        <f>(Субабоненты!N32+Субабоненты!O32+Субабоненты!P32)/3</f>
        <v>1.7000000000000001E-2</v>
      </c>
      <c r="J32" s="195">
        <f>(Субабоненты!Q32+Субабоненты!R32+Субабоненты!S32)/3</f>
        <v>1.7000000000000001E-2</v>
      </c>
      <c r="K32" s="195">
        <f>(Субабоненты!T32+Субабоненты!U32+Субабоненты!V32)/3</f>
        <v>1.7000000000000001E-2</v>
      </c>
      <c r="L32" s="297"/>
    </row>
    <row r="33" spans="3:12" s="99" customFormat="1" ht="12" hidden="1" customHeight="1" thickBot="1" x14ac:dyDescent="0.2">
      <c r="C33" s="302"/>
      <c r="D33" s="303"/>
      <c r="E33" s="305"/>
      <c r="F33" s="179"/>
      <c r="G33" s="248"/>
      <c r="H33" s="249"/>
      <c r="I33" s="249"/>
      <c r="J33" s="249"/>
      <c r="K33" s="249"/>
      <c r="L33" s="297"/>
    </row>
    <row r="34" spans="3:12" s="99" customFormat="1" ht="22.5" customHeight="1" thickTop="1" thickBot="1" x14ac:dyDescent="0.2">
      <c r="C34" s="302"/>
      <c r="D34" s="293">
        <f>Субабоненты!$D$34</f>
        <v>10</v>
      </c>
      <c r="E34" s="304" t="str">
        <f>Субабоненты!$E$34</f>
        <v>ООО "Полимир-НН"</v>
      </c>
      <c r="F34" s="116" t="str">
        <f>"Заявленная мощность потребителей"&amp;IF(regionException_flag = 1, ", в т.ч.","")</f>
        <v>Заявленная мощность потребителей</v>
      </c>
      <c r="G34" s="117" t="s">
        <v>129</v>
      </c>
      <c r="H34" s="195">
        <f>(Субабоненты!K34+Субабоненты!L34+Субабоненты!M34)/3</f>
        <v>0.10000000000000002</v>
      </c>
      <c r="I34" s="195">
        <f>(Субабоненты!N34+Субабоненты!O34+Субабоненты!P34)/3</f>
        <v>0.10000000000000002</v>
      </c>
      <c r="J34" s="195">
        <f>(Субабоненты!Q34+Субабоненты!R34+Субабоненты!S34)/3</f>
        <v>0.10000000000000002</v>
      </c>
      <c r="K34" s="195">
        <f>(Субабоненты!T34+Субабоненты!U34+Субабоненты!V34)/3</f>
        <v>0.10000000000000002</v>
      </c>
      <c r="L34" s="297"/>
    </row>
    <row r="35" spans="3:12" s="99" customFormat="1" ht="12" hidden="1" customHeight="1" thickBot="1" x14ac:dyDescent="0.2">
      <c r="C35" s="302"/>
      <c r="D35" s="303"/>
      <c r="E35" s="305"/>
      <c r="F35" s="179"/>
      <c r="G35" s="248"/>
      <c r="H35" s="249"/>
      <c r="I35" s="249"/>
      <c r="J35" s="249"/>
      <c r="K35" s="249"/>
      <c r="L35" s="297"/>
    </row>
    <row r="36" spans="3:12" s="99" customFormat="1" ht="22.5" customHeight="1" thickTop="1" thickBot="1" x14ac:dyDescent="0.2">
      <c r="C36" s="302"/>
      <c r="D36" s="293">
        <f>Субабоненты!$D$36</f>
        <v>11</v>
      </c>
      <c r="E36" s="304" t="str">
        <f>Субабоненты!$E$36</f>
        <v>ООО "Велон"</v>
      </c>
      <c r="F36" s="116" t="str">
        <f>"Заявленная мощность потребителей"&amp;IF(regionException_flag = 1, ", в т.ч.","")</f>
        <v>Заявленная мощность потребителей</v>
      </c>
      <c r="G36" s="117" t="s">
        <v>129</v>
      </c>
      <c r="H36" s="195">
        <f>(Субабоненты!K36+Субабоненты!L36+Субабоненты!M36)/3</f>
        <v>0.10000000000000002</v>
      </c>
      <c r="I36" s="195">
        <f>(Субабоненты!N36+Субабоненты!O36+Субабоненты!P36)/3</f>
        <v>0.10000000000000002</v>
      </c>
      <c r="J36" s="195">
        <f>(Субабоненты!Q36+Субабоненты!R36+Субабоненты!S36)/3</f>
        <v>0.10000000000000002</v>
      </c>
      <c r="K36" s="195">
        <f>(Субабоненты!T36+Субабоненты!U36+Субабоненты!V36)/3</f>
        <v>0.10000000000000002</v>
      </c>
      <c r="L36" s="297"/>
    </row>
    <row r="37" spans="3:12" s="99" customFormat="1" ht="12" hidden="1" customHeight="1" thickBot="1" x14ac:dyDescent="0.2">
      <c r="C37" s="302"/>
      <c r="D37" s="303"/>
      <c r="E37" s="305"/>
      <c r="F37" s="179"/>
      <c r="G37" s="248"/>
      <c r="H37" s="249"/>
      <c r="I37" s="249"/>
      <c r="J37" s="249"/>
      <c r="K37" s="249"/>
      <c r="L37" s="297"/>
    </row>
    <row r="38" spans="3:12" s="99" customFormat="1" ht="22.5" customHeight="1" thickTop="1" thickBot="1" x14ac:dyDescent="0.2">
      <c r="C38" s="302"/>
      <c r="D38" s="293">
        <f>Субабоненты!$D$38</f>
        <v>12</v>
      </c>
      <c r="E38" s="304" t="str">
        <f>Субабоненты!$E$38</f>
        <v>ООО "Нижегородский Фумигационный Отряд"</v>
      </c>
      <c r="F38" s="116" t="str">
        <f>"Заявленная мощность потребителей"&amp;IF(regionException_flag = 1, ", в т.ч.","")</f>
        <v>Заявленная мощность потребителей</v>
      </c>
      <c r="G38" s="117" t="s">
        <v>129</v>
      </c>
      <c r="H38" s="195">
        <f>(Субабоненты!K38+Субабоненты!L38+Субабоненты!M38)/3</f>
        <v>0.04</v>
      </c>
      <c r="I38" s="195">
        <f>(Субабоненты!N38+Субабоненты!O38+Субабоненты!P38)/3</f>
        <v>0.04</v>
      </c>
      <c r="J38" s="195">
        <f>(Субабоненты!Q38+Субабоненты!R38+Субабоненты!S38)/3</f>
        <v>0.04</v>
      </c>
      <c r="K38" s="195">
        <f>(Субабоненты!T38+Субабоненты!U38+Субабоненты!V38)/3</f>
        <v>0.04</v>
      </c>
      <c r="L38" s="297"/>
    </row>
    <row r="39" spans="3:12" s="99" customFormat="1" ht="12" hidden="1" customHeight="1" thickBot="1" x14ac:dyDescent="0.2">
      <c r="C39" s="302"/>
      <c r="D39" s="303"/>
      <c r="E39" s="305"/>
      <c r="F39" s="179"/>
      <c r="G39" s="248"/>
      <c r="H39" s="249"/>
      <c r="I39" s="249"/>
      <c r="J39" s="249"/>
      <c r="K39" s="249"/>
      <c r="L39" s="297"/>
    </row>
    <row r="40" spans="3:12" s="99" customFormat="1" ht="22.5" customHeight="1" thickTop="1" thickBot="1" x14ac:dyDescent="0.2">
      <c r="C40" s="302"/>
      <c r="D40" s="293">
        <f>Субабоненты!$D$40</f>
        <v>13</v>
      </c>
      <c r="E40" s="304" t="str">
        <f>Субабоненты!$E$40</f>
        <v>ООО "Зелёные технологии"</v>
      </c>
      <c r="F40" s="116" t="str">
        <f>"Заявленная мощность потребителей"&amp;IF(regionException_flag = 1, ", в т.ч.","")</f>
        <v>Заявленная мощность потребителей</v>
      </c>
      <c r="G40" s="117" t="s">
        <v>129</v>
      </c>
      <c r="H40" s="195">
        <f>(Субабоненты!K40+Субабоненты!L40+Субабоненты!M40)/3</f>
        <v>0.01</v>
      </c>
      <c r="I40" s="195">
        <f>(Субабоненты!N40+Субабоненты!O40+Субабоненты!P40)/3</f>
        <v>0.01</v>
      </c>
      <c r="J40" s="195">
        <f>(Субабоненты!Q40+Субабоненты!R40+Субабоненты!S40)/3</f>
        <v>0.01</v>
      </c>
      <c r="K40" s="195">
        <f>(Субабоненты!T40+Субабоненты!U40+Субабоненты!V40)/3</f>
        <v>0.01</v>
      </c>
      <c r="L40" s="297"/>
    </row>
    <row r="41" spans="3:12" s="99" customFormat="1" ht="12" hidden="1" customHeight="1" thickBot="1" x14ac:dyDescent="0.2">
      <c r="C41" s="302"/>
      <c r="D41" s="303"/>
      <c r="E41" s="305"/>
      <c r="F41" s="179"/>
      <c r="G41" s="248"/>
      <c r="H41" s="249"/>
      <c r="I41" s="249"/>
      <c r="J41" s="249"/>
      <c r="K41" s="249"/>
      <c r="L41" s="297"/>
    </row>
    <row r="42" spans="3:12" s="99" customFormat="1" ht="22.5" customHeight="1" thickTop="1" thickBot="1" x14ac:dyDescent="0.2">
      <c r="C42" s="302"/>
      <c r="D42" s="293">
        <f>Субабоненты!$D$42</f>
        <v>14</v>
      </c>
      <c r="E42" s="304" t="str">
        <f>Субабоненты!$E$42</f>
        <v>ООО "СпецМашСервис"</v>
      </c>
      <c r="F42" s="116" t="str">
        <f>"Заявленная мощность потребителей"&amp;IF(regionException_flag = 1, ", в т.ч.","")</f>
        <v>Заявленная мощность потребителей</v>
      </c>
      <c r="G42" s="117" t="s">
        <v>129</v>
      </c>
      <c r="H42" s="195">
        <f>(Субабоненты!K42+Субабоненты!L42+Субабоненты!M42)/3</f>
        <v>0.20000000000000004</v>
      </c>
      <c r="I42" s="195">
        <f>(Субабоненты!N42+Субабоненты!O42+Субабоненты!P42)/3</f>
        <v>0.20000000000000004</v>
      </c>
      <c r="J42" s="195">
        <f>(Субабоненты!Q42+Субабоненты!R42+Субабоненты!S42)/3</f>
        <v>0.20000000000000004</v>
      </c>
      <c r="K42" s="195">
        <f>(Субабоненты!T42+Субабоненты!U42+Субабоненты!V42)/3</f>
        <v>0.20000000000000004</v>
      </c>
      <c r="L42" s="297"/>
    </row>
    <row r="43" spans="3:12" s="99" customFormat="1" ht="12" hidden="1" customHeight="1" thickBot="1" x14ac:dyDescent="0.2">
      <c r="C43" s="302"/>
      <c r="D43" s="303"/>
      <c r="E43" s="305"/>
      <c r="F43" s="179"/>
      <c r="G43" s="248"/>
      <c r="H43" s="249"/>
      <c r="I43" s="249"/>
      <c r="J43" s="249"/>
      <c r="K43" s="249"/>
      <c r="L43" s="297"/>
    </row>
    <row r="44" spans="3:12" s="99" customFormat="1" ht="22.5" customHeight="1" thickTop="1" thickBot="1" x14ac:dyDescent="0.2">
      <c r="C44" s="302"/>
      <c r="D44" s="293">
        <f>Субабоненты!$D$44</f>
        <v>15</v>
      </c>
      <c r="E44" s="304" t="str">
        <f>Субабоненты!$E$44</f>
        <v>ООО ТПК "ВК-Технология НН"</v>
      </c>
      <c r="F44" s="116" t="str">
        <f>"Заявленная мощность потребителей"&amp;IF(regionException_flag = 1, ", в т.ч.","")</f>
        <v>Заявленная мощность потребителей</v>
      </c>
      <c r="G44" s="117" t="s">
        <v>129</v>
      </c>
      <c r="H44" s="195">
        <f>(Субабоненты!K44+Субабоненты!L44+Субабоненты!M44)/3</f>
        <v>0.20000000000000004</v>
      </c>
      <c r="I44" s="195">
        <f>(Субабоненты!N44+Субабоненты!O44+Субабоненты!P44)/3</f>
        <v>0.20000000000000004</v>
      </c>
      <c r="J44" s="195">
        <f>(Субабоненты!Q44+Субабоненты!R44+Субабоненты!S44)/3</f>
        <v>0.20000000000000004</v>
      </c>
      <c r="K44" s="195">
        <f>(Субабоненты!T44+Субабоненты!U44+Субабоненты!V44)/3</f>
        <v>0.20000000000000004</v>
      </c>
      <c r="L44" s="297"/>
    </row>
    <row r="45" spans="3:12" s="99" customFormat="1" ht="12" hidden="1" customHeight="1" thickBot="1" x14ac:dyDescent="0.2">
      <c r="C45" s="302"/>
      <c r="D45" s="303"/>
      <c r="E45" s="305"/>
      <c r="F45" s="179"/>
      <c r="G45" s="248"/>
      <c r="H45" s="249"/>
      <c r="I45" s="249"/>
      <c r="J45" s="249"/>
      <c r="K45" s="249"/>
      <c r="L45" s="297"/>
    </row>
    <row r="46" spans="3:12" s="99" customFormat="1" ht="22.5" customHeight="1" thickTop="1" thickBot="1" x14ac:dyDescent="0.2">
      <c r="C46" s="302"/>
      <c r="D46" s="293">
        <f>Субабоненты!$D$46</f>
        <v>16</v>
      </c>
      <c r="E46" s="304" t="str">
        <f>Субабоненты!$E$46</f>
        <v>ООО СКЗ "Заря"</v>
      </c>
      <c r="F46" s="116" t="str">
        <f>"Заявленная мощность потребителей"&amp;IF(regionException_flag = 1, ", в т.ч.","")</f>
        <v>Заявленная мощность потребителей</v>
      </c>
      <c r="G46" s="117" t="s">
        <v>129</v>
      </c>
      <c r="H46" s="195">
        <f>(Субабоненты!K46+Субабоненты!L46+Субабоненты!M46)/3</f>
        <v>0.03</v>
      </c>
      <c r="I46" s="195">
        <f>(Субабоненты!N46+Субабоненты!O46+Субабоненты!P46)/3</f>
        <v>0.03</v>
      </c>
      <c r="J46" s="195">
        <f>(Субабоненты!Q46+Субабоненты!R46+Субабоненты!S46)/3</f>
        <v>0.03</v>
      </c>
      <c r="K46" s="195">
        <f>(Субабоненты!T46+Субабоненты!U46+Субабоненты!V46)/3</f>
        <v>0.03</v>
      </c>
      <c r="L46" s="297"/>
    </row>
    <row r="47" spans="3:12" s="99" customFormat="1" ht="12" hidden="1" customHeight="1" thickBot="1" x14ac:dyDescent="0.2">
      <c r="C47" s="302"/>
      <c r="D47" s="303"/>
      <c r="E47" s="305"/>
      <c r="F47" s="179"/>
      <c r="G47" s="248"/>
      <c r="H47" s="249"/>
      <c r="I47" s="249"/>
      <c r="J47" s="249"/>
      <c r="K47" s="249"/>
      <c r="L47" s="297"/>
    </row>
    <row r="48" spans="3:12" s="99" customFormat="1" ht="22.5" customHeight="1" thickTop="1" thickBot="1" x14ac:dyDescent="0.2">
      <c r="C48" s="302"/>
      <c r="D48" s="293">
        <f>Субабоненты!$D$48</f>
        <v>17</v>
      </c>
      <c r="E48" s="304" t="str">
        <f>Субабоненты!$E$48</f>
        <v>ООО "Гидравлик"</v>
      </c>
      <c r="F48" s="116" t="str">
        <f>"Заявленная мощность потребителей"&amp;IF(regionException_flag = 1, ", в т.ч.","")</f>
        <v>Заявленная мощность потребителей</v>
      </c>
      <c r="G48" s="117" t="s">
        <v>129</v>
      </c>
      <c r="H48" s="195">
        <f>(Субабоненты!K48+Субабоненты!L48+Субабоненты!M48)/3</f>
        <v>0.02</v>
      </c>
      <c r="I48" s="195">
        <f>(Субабоненты!N48+Субабоненты!O48+Субабоненты!P48)/3</f>
        <v>0.02</v>
      </c>
      <c r="J48" s="195">
        <f>(Субабоненты!Q48+Субабоненты!R48+Субабоненты!S48)/3</f>
        <v>0.02</v>
      </c>
      <c r="K48" s="195">
        <f>(Субабоненты!T48+Субабоненты!U48+Субабоненты!V48)/3</f>
        <v>0.02</v>
      </c>
      <c r="L48" s="297"/>
    </row>
    <row r="49" spans="3:12" s="99" customFormat="1" ht="12" hidden="1" customHeight="1" thickBot="1" x14ac:dyDescent="0.2">
      <c r="C49" s="302"/>
      <c r="D49" s="303"/>
      <c r="E49" s="305"/>
      <c r="F49" s="179"/>
      <c r="G49" s="248"/>
      <c r="H49" s="249"/>
      <c r="I49" s="249"/>
      <c r="J49" s="249"/>
      <c r="K49" s="249"/>
      <c r="L49" s="297"/>
    </row>
    <row r="50" spans="3:12" s="99" customFormat="1" ht="22.5" customHeight="1" thickTop="1" thickBot="1" x14ac:dyDescent="0.2">
      <c r="C50" s="302"/>
      <c r="D50" s="293">
        <f>Субабоненты!$D$50</f>
        <v>18</v>
      </c>
      <c r="E50" s="304" t="str">
        <f>Субабоненты!$E$50</f>
        <v>ЗАО "Альянс-Инвест"</v>
      </c>
      <c r="F50" s="116" t="str">
        <f>"Заявленная мощность потребителей"&amp;IF(regionException_flag = 1, ", в т.ч.","")</f>
        <v>Заявленная мощность потребителей</v>
      </c>
      <c r="G50" s="117" t="s">
        <v>129</v>
      </c>
      <c r="H50" s="195">
        <f>(Субабоненты!K50+Субабоненты!L50+Субабоненты!M50)/3</f>
        <v>0.03</v>
      </c>
      <c r="I50" s="195">
        <f>(Субабоненты!N50+Субабоненты!O50+Субабоненты!P50)/3</f>
        <v>0.03</v>
      </c>
      <c r="J50" s="195">
        <f>(Субабоненты!Q50+Субабоненты!R50+Субабоненты!S50)/3</f>
        <v>0.03</v>
      </c>
      <c r="K50" s="195">
        <f>(Субабоненты!T50+Субабоненты!U50+Субабоненты!V50)/3</f>
        <v>0.03</v>
      </c>
      <c r="L50" s="297"/>
    </row>
    <row r="51" spans="3:12" s="99" customFormat="1" ht="12" hidden="1" customHeight="1" thickBot="1" x14ac:dyDescent="0.2">
      <c r="C51" s="302"/>
      <c r="D51" s="303"/>
      <c r="E51" s="305"/>
      <c r="F51" s="179"/>
      <c r="G51" s="248"/>
      <c r="H51" s="249"/>
      <c r="I51" s="249"/>
      <c r="J51" s="249"/>
      <c r="K51" s="249"/>
      <c r="L51" s="297"/>
    </row>
    <row r="52" spans="3:12" s="99" customFormat="1" ht="22.5" customHeight="1" thickTop="1" thickBot="1" x14ac:dyDescent="0.2">
      <c r="C52" s="302"/>
      <c r="D52" s="293">
        <f>Субабоненты!$D$52</f>
        <v>19</v>
      </c>
      <c r="E52" s="304" t="str">
        <f>Субабоненты!$E$52</f>
        <v>ООО "НафтаХим"</v>
      </c>
      <c r="F52" s="116" t="str">
        <f>"Заявленная мощность потребителей"&amp;IF(regionException_flag = 1, ", в т.ч.","")</f>
        <v>Заявленная мощность потребителей</v>
      </c>
      <c r="G52" s="117" t="s">
        <v>129</v>
      </c>
      <c r="H52" s="195">
        <f>(Субабоненты!K52+Субабоненты!L52+Субабоненты!M52)/3</f>
        <v>5.000000000000001E-2</v>
      </c>
      <c r="I52" s="195">
        <f>(Субабоненты!N52+Субабоненты!O52+Субабоненты!P52)/3</f>
        <v>5.000000000000001E-2</v>
      </c>
      <c r="J52" s="195">
        <f>(Субабоненты!Q52+Субабоненты!R52+Субабоненты!S52)/3</f>
        <v>5.000000000000001E-2</v>
      </c>
      <c r="K52" s="195">
        <f>(Субабоненты!T52+Субабоненты!U52+Субабоненты!V52)/3</f>
        <v>5.000000000000001E-2</v>
      </c>
      <c r="L52" s="297"/>
    </row>
    <row r="53" spans="3:12" s="99" customFormat="1" ht="12" hidden="1" customHeight="1" thickBot="1" x14ac:dyDescent="0.2">
      <c r="C53" s="302"/>
      <c r="D53" s="303"/>
      <c r="E53" s="305"/>
      <c r="F53" s="179"/>
      <c r="G53" s="248"/>
      <c r="H53" s="249"/>
      <c r="I53" s="249"/>
      <c r="J53" s="249"/>
      <c r="K53" s="249"/>
      <c r="L53" s="297"/>
    </row>
    <row r="54" spans="3:12" s="99" customFormat="1" ht="22.5" customHeight="1" thickTop="1" thickBot="1" x14ac:dyDescent="0.2">
      <c r="C54" s="302"/>
      <c r="D54" s="293">
        <f>Субабоненты!$D$54</f>
        <v>20</v>
      </c>
      <c r="E54" s="304" t="str">
        <f>Субабоненты!$E$54</f>
        <v>ООО "Синтез ПКЖ"</v>
      </c>
      <c r="F54" s="116" t="str">
        <f>"Заявленная мощность потребителей"&amp;IF(regionException_flag = 1, ", в т.ч.","")</f>
        <v>Заявленная мощность потребителей</v>
      </c>
      <c r="G54" s="117" t="s">
        <v>129</v>
      </c>
      <c r="H54" s="195">
        <f>(Субабоненты!K54+Субабоненты!L54+Субабоненты!M54)/3</f>
        <v>1.2</v>
      </c>
      <c r="I54" s="195">
        <f>(Субабоненты!N54+Субабоненты!O54+Субабоненты!P54)/3</f>
        <v>1.2</v>
      </c>
      <c r="J54" s="195">
        <f>(Субабоненты!Q54+Субабоненты!R54+Субабоненты!S54)/3</f>
        <v>1.2</v>
      </c>
      <c r="K54" s="195">
        <f>(Субабоненты!T54+Субабоненты!U54+Субабоненты!V54)/3</f>
        <v>1.2</v>
      </c>
      <c r="L54" s="297"/>
    </row>
    <row r="55" spans="3:12" s="99" customFormat="1" ht="12" hidden="1" customHeight="1" thickBot="1" x14ac:dyDescent="0.2">
      <c r="C55" s="302"/>
      <c r="D55" s="303"/>
      <c r="E55" s="305"/>
      <c r="F55" s="179"/>
      <c r="G55" s="248"/>
      <c r="H55" s="249"/>
      <c r="I55" s="249"/>
      <c r="J55" s="249"/>
      <c r="K55" s="249"/>
      <c r="L55" s="297"/>
    </row>
    <row r="56" spans="3:12" s="99" customFormat="1" ht="22.5" customHeight="1" thickTop="1" thickBot="1" x14ac:dyDescent="0.2">
      <c r="C56" s="302"/>
      <c r="D56" s="293">
        <f>Субабоненты!$D$56</f>
        <v>21</v>
      </c>
      <c r="E56" s="304" t="str">
        <f>Субабоненты!$E$56</f>
        <v>ООО "Парк"</v>
      </c>
      <c r="F56" s="116" t="str">
        <f>"Заявленная мощность потребителей"&amp;IF(regionException_flag = 1, ", в т.ч.","")</f>
        <v>Заявленная мощность потребителей</v>
      </c>
      <c r="G56" s="117" t="s">
        <v>129</v>
      </c>
      <c r="H56" s="195">
        <f>(Субабоненты!K56+Субабоненты!L56+Субабоненты!M56)/3</f>
        <v>0.5</v>
      </c>
      <c r="I56" s="195">
        <f>(Субабоненты!N56+Субабоненты!O56+Субабоненты!P56)/3</f>
        <v>0.5</v>
      </c>
      <c r="J56" s="195">
        <f>(Субабоненты!Q56+Субабоненты!R56+Субабоненты!S56)/3</f>
        <v>0.5</v>
      </c>
      <c r="K56" s="195">
        <f>(Субабоненты!T56+Субабоненты!U56+Субабоненты!V56)/3</f>
        <v>0.5</v>
      </c>
      <c r="L56" s="297"/>
    </row>
    <row r="57" spans="3:12" s="99" customFormat="1" ht="12" hidden="1" customHeight="1" thickBot="1" x14ac:dyDescent="0.2">
      <c r="C57" s="302"/>
      <c r="D57" s="303"/>
      <c r="E57" s="305"/>
      <c r="F57" s="179"/>
      <c r="G57" s="248"/>
      <c r="H57" s="249"/>
      <c r="I57" s="249"/>
      <c r="J57" s="249"/>
      <c r="K57" s="249"/>
      <c r="L57" s="297"/>
    </row>
    <row r="58" spans="3:12" s="99" customFormat="1" ht="22.5" customHeight="1" thickTop="1" thickBot="1" x14ac:dyDescent="0.2">
      <c r="C58" s="302"/>
      <c r="D58" s="293">
        <f>Субабоненты!$D$58</f>
        <v>22</v>
      </c>
      <c r="E58" s="304" t="str">
        <f>Субабоненты!$E$58</f>
        <v>ООО ФПК "Базис"</v>
      </c>
      <c r="F58" s="116" t="str">
        <f>"Заявленная мощность потребителей"&amp;IF(regionException_flag = 1, ", в т.ч.","")</f>
        <v>Заявленная мощность потребителей</v>
      </c>
      <c r="G58" s="117" t="s">
        <v>129</v>
      </c>
      <c r="H58" s="195">
        <f>(Субабоненты!K58+Субабоненты!L58+Субабоненты!M58)/3</f>
        <v>0.10000000000000002</v>
      </c>
      <c r="I58" s="195">
        <f>(Субабоненты!N58+Субабоненты!O58+Субабоненты!P58)/3</f>
        <v>0.10000000000000002</v>
      </c>
      <c r="J58" s="195">
        <f>(Субабоненты!Q58+Субабоненты!R58+Субабоненты!S58)/3</f>
        <v>0.10000000000000002</v>
      </c>
      <c r="K58" s="195">
        <f>(Субабоненты!T58+Субабоненты!U58+Субабоненты!V58)/3</f>
        <v>0.10000000000000002</v>
      </c>
      <c r="L58" s="297"/>
    </row>
    <row r="59" spans="3:12" s="99" customFormat="1" ht="12" hidden="1" customHeight="1" thickBot="1" x14ac:dyDescent="0.2">
      <c r="C59" s="302"/>
      <c r="D59" s="303"/>
      <c r="E59" s="305"/>
      <c r="F59" s="179"/>
      <c r="G59" s="248"/>
      <c r="H59" s="249"/>
      <c r="I59" s="249"/>
      <c r="J59" s="249"/>
      <c r="K59" s="249"/>
      <c r="L59" s="297"/>
    </row>
    <row r="60" spans="3:12" s="99" customFormat="1" ht="22.5" customHeight="1" thickTop="1" thickBot="1" x14ac:dyDescent="0.2">
      <c r="C60" s="302"/>
      <c r="D60" s="293">
        <f>Субабоненты!$D$60</f>
        <v>23</v>
      </c>
      <c r="E60" s="304" t="str">
        <f>Субабоненты!$E$60</f>
        <v>ООО "Финист-НН"</v>
      </c>
      <c r="F60" s="116" t="str">
        <f>"Заявленная мощность потребителей"&amp;IF(regionException_flag = 1, ", в т.ч.","")</f>
        <v>Заявленная мощность потребителей</v>
      </c>
      <c r="G60" s="117" t="s">
        <v>129</v>
      </c>
      <c r="H60" s="195">
        <f>(Субабоненты!K60+Субабоненты!L60+Субабоненты!M60)/3</f>
        <v>0.12</v>
      </c>
      <c r="I60" s="195">
        <f>(Субабоненты!N60+Субабоненты!O60+Субабоненты!P60)/3</f>
        <v>0.12</v>
      </c>
      <c r="J60" s="195">
        <f>(Субабоненты!Q60+Субабоненты!R60+Субабоненты!S60)/3</f>
        <v>0.12</v>
      </c>
      <c r="K60" s="195">
        <f>(Субабоненты!T60+Субабоненты!U60+Субабоненты!V60)/3</f>
        <v>0.12</v>
      </c>
      <c r="L60" s="297"/>
    </row>
    <row r="61" spans="3:12" s="99" customFormat="1" ht="12" hidden="1" customHeight="1" thickBot="1" x14ac:dyDescent="0.2">
      <c r="C61" s="302"/>
      <c r="D61" s="303"/>
      <c r="E61" s="305"/>
      <c r="F61" s="179"/>
      <c r="G61" s="248"/>
      <c r="H61" s="249"/>
      <c r="I61" s="249"/>
      <c r="J61" s="249"/>
      <c r="K61" s="249"/>
      <c r="L61" s="297"/>
    </row>
    <row r="62" spans="3:12" s="99" customFormat="1" ht="22.5" customHeight="1" thickTop="1" thickBot="1" x14ac:dyDescent="0.2">
      <c r="C62" s="302"/>
      <c r="D62" s="293">
        <f>Субабоненты!$D$62</f>
        <v>24</v>
      </c>
      <c r="E62" s="304" t="str">
        <f>Субабоненты!$E$62</f>
        <v>ООО "Синтез Энерго"</v>
      </c>
      <c r="F62" s="116" t="str">
        <f>"Заявленная мощность потребителей"&amp;IF(regionException_flag = 1, ", в т.ч.","")</f>
        <v>Заявленная мощность потребителей</v>
      </c>
      <c r="G62" s="117" t="s">
        <v>129</v>
      </c>
      <c r="H62" s="195">
        <f>(Субабоненты!K62+Субабоненты!L62+Субабоненты!M62)/3</f>
        <v>0.20000000000000004</v>
      </c>
      <c r="I62" s="195">
        <f>(Субабоненты!N62+Субабоненты!O62+Субабоненты!P62)/3</f>
        <v>0.20000000000000004</v>
      </c>
      <c r="J62" s="195">
        <f>(Субабоненты!Q62+Субабоненты!R62+Субабоненты!S62)/3</f>
        <v>0.20000000000000004</v>
      </c>
      <c r="K62" s="195">
        <f>(Субабоненты!T62+Субабоненты!U62+Субабоненты!V62)/3</f>
        <v>0.20000000000000004</v>
      </c>
      <c r="L62" s="297"/>
    </row>
    <row r="63" spans="3:12" s="99" customFormat="1" ht="12" hidden="1" customHeight="1" thickBot="1" x14ac:dyDescent="0.2">
      <c r="C63" s="302"/>
      <c r="D63" s="303"/>
      <c r="E63" s="305"/>
      <c r="F63" s="179"/>
      <c r="G63" s="248"/>
      <c r="H63" s="249"/>
      <c r="I63" s="249"/>
      <c r="J63" s="249"/>
      <c r="K63" s="249"/>
      <c r="L63" s="297"/>
    </row>
    <row r="64" spans="3:12" s="99" customFormat="1" ht="22.5" customHeight="1" thickTop="1" thickBot="1" x14ac:dyDescent="0.2">
      <c r="C64" s="302"/>
      <c r="D64" s="293">
        <f>Субабоненты!$D$64</f>
        <v>25</v>
      </c>
      <c r="E64" s="304" t="str">
        <f>Субабоненты!$E$64</f>
        <v>ИП Малаховская М.А.</v>
      </c>
      <c r="F64" s="116" t="str">
        <f>"Заявленная мощность потребителей"&amp;IF(regionException_flag = 1, ", в т.ч.","")</f>
        <v>Заявленная мощность потребителей</v>
      </c>
      <c r="G64" s="117" t="s">
        <v>129</v>
      </c>
      <c r="H64" s="195">
        <f>(Субабоненты!K64+Субабоненты!L64+Субабоненты!M64)/3</f>
        <v>5.000000000000001E-2</v>
      </c>
      <c r="I64" s="195">
        <f>(Субабоненты!N64+Субабоненты!O64+Субабоненты!P64)/3</f>
        <v>5.000000000000001E-2</v>
      </c>
      <c r="J64" s="195">
        <f>(Субабоненты!Q64+Субабоненты!R64+Субабоненты!S64)/3</f>
        <v>5.000000000000001E-2</v>
      </c>
      <c r="K64" s="195">
        <f>(Субабоненты!T64+Субабоненты!U64+Субабоненты!V64)/3</f>
        <v>5.000000000000001E-2</v>
      </c>
      <c r="L64" s="297"/>
    </row>
    <row r="65" spans="3:12" s="99" customFormat="1" ht="12" hidden="1" customHeight="1" thickBot="1" x14ac:dyDescent="0.2">
      <c r="C65" s="302"/>
      <c r="D65" s="303"/>
      <c r="E65" s="305"/>
      <c r="F65" s="179"/>
      <c r="G65" s="248"/>
      <c r="H65" s="249"/>
      <c r="I65" s="249"/>
      <c r="J65" s="249"/>
      <c r="K65" s="249"/>
      <c r="L65" s="297"/>
    </row>
    <row r="66" spans="3:12" s="99" customFormat="1" ht="22.5" customHeight="1" thickTop="1" thickBot="1" x14ac:dyDescent="0.2">
      <c r="C66" s="302"/>
      <c r="D66" s="293">
        <f>Субабоненты!$D$66</f>
        <v>26</v>
      </c>
      <c r="E66" s="304" t="str">
        <f>Субабоненты!$E$66</f>
        <v>ООО "ОПО-2"</v>
      </c>
      <c r="F66" s="116" t="str">
        <f>"Заявленная мощность потребителей"&amp;IF(regionException_flag = 1, ", в т.ч.","")</f>
        <v>Заявленная мощность потребителей</v>
      </c>
      <c r="G66" s="117" t="s">
        <v>129</v>
      </c>
      <c r="H66" s="195">
        <f>(Субабоненты!K66+Субабоненты!L66+Субабоненты!M66)/3</f>
        <v>3.7999999999999999E-2</v>
      </c>
      <c r="I66" s="195">
        <f>(Субабоненты!N66+Субабоненты!O66+Субабоненты!P66)/3</f>
        <v>3.7999999999999999E-2</v>
      </c>
      <c r="J66" s="195">
        <f>(Субабоненты!Q66+Субабоненты!R66+Субабоненты!S66)/3</f>
        <v>3.7999999999999999E-2</v>
      </c>
      <c r="K66" s="195">
        <f>(Субабоненты!T66+Субабоненты!U66+Субабоненты!V66)/3</f>
        <v>3.7999999999999999E-2</v>
      </c>
      <c r="L66" s="297"/>
    </row>
    <row r="67" spans="3:12" s="99" customFormat="1" ht="12" hidden="1" customHeight="1" thickBot="1" x14ac:dyDescent="0.2">
      <c r="C67" s="302"/>
      <c r="D67" s="303"/>
      <c r="E67" s="305"/>
      <c r="F67" s="179"/>
      <c r="G67" s="248"/>
      <c r="H67" s="249"/>
      <c r="I67" s="249"/>
      <c r="J67" s="249"/>
      <c r="K67" s="249"/>
      <c r="L67" s="297"/>
    </row>
    <row r="68" spans="3:12" s="99" customFormat="1" ht="22.5" customHeight="1" thickTop="1" thickBot="1" x14ac:dyDescent="0.2">
      <c r="C68" s="302"/>
      <c r="D68" s="293">
        <f>Субабоненты!$D$68</f>
        <v>27</v>
      </c>
      <c r="E68" s="304" t="str">
        <f>Субабоненты!$E$68</f>
        <v>ООО "Синтез ПВ"</v>
      </c>
      <c r="F68" s="116" t="str">
        <f>"Заявленная мощность потребителей"&amp;IF(regionException_flag = 1, ", в т.ч.","")</f>
        <v>Заявленная мощность потребителей</v>
      </c>
      <c r="G68" s="117" t="s">
        <v>129</v>
      </c>
      <c r="H68" s="195">
        <f>(Субабоненты!K68+Субабоненты!L68+Субабоненты!M68)/3</f>
        <v>0.08</v>
      </c>
      <c r="I68" s="195">
        <f>(Субабоненты!N68+Субабоненты!O68+Субабоненты!P68)/3</f>
        <v>0.08</v>
      </c>
      <c r="J68" s="195">
        <f>(Субабоненты!Q68+Субабоненты!R68+Субабоненты!S68)/3</f>
        <v>0.08</v>
      </c>
      <c r="K68" s="195">
        <f>(Субабоненты!T68+Субабоненты!U68+Субабоненты!V68)/3</f>
        <v>0.08</v>
      </c>
      <c r="L68" s="297"/>
    </row>
    <row r="69" spans="3:12" s="99" customFormat="1" ht="12" hidden="1" customHeight="1" thickBot="1" x14ac:dyDescent="0.2">
      <c r="C69" s="302"/>
      <c r="D69" s="303"/>
      <c r="E69" s="305"/>
      <c r="F69" s="179"/>
      <c r="G69" s="248"/>
      <c r="H69" s="249"/>
      <c r="I69" s="249"/>
      <c r="J69" s="249"/>
      <c r="K69" s="249"/>
      <c r="L69" s="297"/>
    </row>
    <row r="70" spans="3:12" s="99" customFormat="1" ht="22.5" customHeight="1" thickTop="1" thickBot="1" x14ac:dyDescent="0.2">
      <c r="C70" s="302"/>
      <c r="D70" s="293">
        <f>Субабоненты!$D$70</f>
        <v>28</v>
      </c>
      <c r="E70" s="304" t="str">
        <f>Субабоненты!$E$70</f>
        <v>ОАО "Синтез"</v>
      </c>
      <c r="F70" s="116" t="str">
        <f>"Заявленная мощность потребителей"&amp;IF(regionException_flag = 1, ", в т.ч.","")</f>
        <v>Заявленная мощность потребителей</v>
      </c>
      <c r="G70" s="117" t="s">
        <v>129</v>
      </c>
      <c r="H70" s="195">
        <f>(Субабоненты!K70+Субабоненты!L70+Субабоненты!M70)/3</f>
        <v>0.45</v>
      </c>
      <c r="I70" s="195">
        <f>(Субабоненты!N70+Субабоненты!O70+Субабоненты!P70)/3</f>
        <v>0.45</v>
      </c>
      <c r="J70" s="195">
        <f>(Субабоненты!Q70+Субабоненты!R70+Субабоненты!S70)/3</f>
        <v>0.45</v>
      </c>
      <c r="K70" s="195">
        <f>(Субабоненты!T70+Субабоненты!U70+Субабоненты!V70)/3</f>
        <v>0.45</v>
      </c>
      <c r="L70" s="297"/>
    </row>
    <row r="71" spans="3:12" s="99" customFormat="1" ht="12" hidden="1" customHeight="1" thickBot="1" x14ac:dyDescent="0.2">
      <c r="C71" s="302"/>
      <c r="D71" s="303"/>
      <c r="E71" s="305"/>
      <c r="F71" s="179"/>
      <c r="G71" s="248"/>
      <c r="H71" s="249"/>
      <c r="I71" s="249"/>
      <c r="J71" s="249"/>
      <c r="K71" s="249"/>
      <c r="L71" s="297"/>
    </row>
    <row r="72" spans="3:12" s="99" customFormat="1" ht="22.5" customHeight="1" thickTop="1" thickBot="1" x14ac:dyDescent="0.2">
      <c r="C72" s="302"/>
      <c r="D72" s="293">
        <f>Субабоненты!$D$72</f>
        <v>29</v>
      </c>
      <c r="E72" s="304" t="str">
        <f>Субабоненты!$E$72</f>
        <v>ООО "Техпром"</v>
      </c>
      <c r="F72" s="116" t="str">
        <f>"Заявленная мощность потребителей"&amp;IF(regionException_flag = 1, ", в т.ч.","")</f>
        <v>Заявленная мощность потребителей</v>
      </c>
      <c r="G72" s="117" t="s">
        <v>129</v>
      </c>
      <c r="H72" s="195">
        <f>(Субабоненты!K72+Субабоненты!L72+Субабоненты!M72)/3</f>
        <v>0.20000000000000004</v>
      </c>
      <c r="I72" s="195">
        <f>(Субабоненты!N72+Субабоненты!O72+Субабоненты!P72)/3</f>
        <v>0.20000000000000004</v>
      </c>
      <c r="J72" s="195">
        <f>(Субабоненты!Q72+Субабоненты!R72+Субабоненты!S72)/3</f>
        <v>0.20000000000000004</v>
      </c>
      <c r="K72" s="195">
        <f>(Субабоненты!T72+Субабоненты!U72+Субабоненты!V72)/3</f>
        <v>0.20000000000000004</v>
      </c>
      <c r="L72" s="297"/>
    </row>
    <row r="73" spans="3:12" s="99" customFormat="1" ht="12" hidden="1" customHeight="1" thickBot="1" x14ac:dyDescent="0.2">
      <c r="C73" s="302"/>
      <c r="D73" s="303"/>
      <c r="E73" s="305"/>
      <c r="F73" s="179"/>
      <c r="G73" s="248"/>
      <c r="H73" s="249"/>
      <c r="I73" s="249"/>
      <c r="J73" s="249"/>
      <c r="K73" s="249"/>
      <c r="L73" s="297"/>
    </row>
    <row r="74" spans="3:12" s="99" customFormat="1" ht="22.5" customHeight="1" thickTop="1" thickBot="1" x14ac:dyDescent="0.2">
      <c r="C74" s="302"/>
      <c r="D74" s="293">
        <f>Субабоненты!$D$74</f>
        <v>30</v>
      </c>
      <c r="E74" s="304" t="str">
        <f>Субабоненты!$E$74</f>
        <v>ООО "АскоХим-Пласт"</v>
      </c>
      <c r="F74" s="116" t="str">
        <f>"Заявленная мощность потребителей"&amp;IF(regionException_flag = 1, ", в т.ч.","")</f>
        <v>Заявленная мощность потребителей</v>
      </c>
      <c r="G74" s="117" t="s">
        <v>129</v>
      </c>
      <c r="H74" s="195">
        <f>(Субабоненты!K74+Субабоненты!L74+Субабоненты!M74)/3</f>
        <v>0.40000000000000008</v>
      </c>
      <c r="I74" s="195">
        <f>(Субабоненты!N74+Субабоненты!O74+Субабоненты!P74)/3</f>
        <v>0.40000000000000008</v>
      </c>
      <c r="J74" s="195">
        <f>(Субабоненты!Q74+Субабоненты!R74+Субабоненты!S74)/3</f>
        <v>0.40000000000000008</v>
      </c>
      <c r="K74" s="195">
        <f>(Субабоненты!T74+Субабоненты!U74+Субабоненты!V74)/3</f>
        <v>0.40000000000000008</v>
      </c>
      <c r="L74" s="297"/>
    </row>
    <row r="75" spans="3:12" s="99" customFormat="1" ht="12" hidden="1" customHeight="1" thickBot="1" x14ac:dyDescent="0.2">
      <c r="C75" s="302"/>
      <c r="D75" s="303"/>
      <c r="E75" s="305"/>
      <c r="F75" s="179"/>
      <c r="G75" s="248"/>
      <c r="H75" s="249"/>
      <c r="I75" s="249"/>
      <c r="J75" s="249"/>
      <c r="K75" s="249"/>
      <c r="L75" s="297"/>
    </row>
    <row r="76" spans="3:12" ht="12" thickTop="1" x14ac:dyDescent="0.15">
      <c r="D76" s="192"/>
      <c r="E76" s="192"/>
      <c r="F76" s="192"/>
      <c r="G76" s="193"/>
      <c r="H76" s="193"/>
      <c r="I76" s="193"/>
      <c r="J76" s="193"/>
      <c r="K76" s="193"/>
    </row>
  </sheetData>
  <sheetProtection password="BC0D" sheet="1" objects="1" scenarios="1" formatColumns="0" formatRows="0"/>
  <mergeCells count="122">
    <mergeCell ref="L16:L17"/>
    <mergeCell ref="C18:C19"/>
    <mergeCell ref="D18:D19"/>
    <mergeCell ref="E18:E19"/>
    <mergeCell ref="L18:L19"/>
    <mergeCell ref="D9:G9"/>
    <mergeCell ref="D13:E14"/>
    <mergeCell ref="C16:C17"/>
    <mergeCell ref="D16:D17"/>
    <mergeCell ref="E16:E17"/>
    <mergeCell ref="C24:C25"/>
    <mergeCell ref="D24:D25"/>
    <mergeCell ref="E24:E25"/>
    <mergeCell ref="L24:L25"/>
    <mergeCell ref="C26:C27"/>
    <mergeCell ref="D26:D27"/>
    <mergeCell ref="E26:E27"/>
    <mergeCell ref="L26:L27"/>
    <mergeCell ref="C20:C21"/>
    <mergeCell ref="D20:D21"/>
    <mergeCell ref="E20:E21"/>
    <mergeCell ref="L20:L21"/>
    <mergeCell ref="C22:C23"/>
    <mergeCell ref="D22:D23"/>
    <mergeCell ref="E22:E23"/>
    <mergeCell ref="L22:L23"/>
    <mergeCell ref="C32:C33"/>
    <mergeCell ref="D32:D33"/>
    <mergeCell ref="E32:E33"/>
    <mergeCell ref="L32:L33"/>
    <mergeCell ref="C34:C35"/>
    <mergeCell ref="D34:D35"/>
    <mergeCell ref="E34:E35"/>
    <mergeCell ref="L34:L35"/>
    <mergeCell ref="C28:C29"/>
    <mergeCell ref="D28:D29"/>
    <mergeCell ref="E28:E29"/>
    <mergeCell ref="L28:L29"/>
    <mergeCell ref="C30:C31"/>
    <mergeCell ref="D30:D31"/>
    <mergeCell ref="E30:E31"/>
    <mergeCell ref="L30:L31"/>
    <mergeCell ref="C40:C41"/>
    <mergeCell ref="D40:D41"/>
    <mergeCell ref="E40:E41"/>
    <mergeCell ref="L40:L41"/>
    <mergeCell ref="C42:C43"/>
    <mergeCell ref="D42:D43"/>
    <mergeCell ref="E42:E43"/>
    <mergeCell ref="L42:L43"/>
    <mergeCell ref="C36:C37"/>
    <mergeCell ref="D36:D37"/>
    <mergeCell ref="E36:E37"/>
    <mergeCell ref="L36:L37"/>
    <mergeCell ref="C38:C39"/>
    <mergeCell ref="D38:D39"/>
    <mergeCell ref="E38:E39"/>
    <mergeCell ref="L38:L39"/>
    <mergeCell ref="C48:C49"/>
    <mergeCell ref="D48:D49"/>
    <mergeCell ref="E48:E49"/>
    <mergeCell ref="L48:L49"/>
    <mergeCell ref="C50:C51"/>
    <mergeCell ref="D50:D51"/>
    <mergeCell ref="E50:E51"/>
    <mergeCell ref="L50:L51"/>
    <mergeCell ref="C44:C45"/>
    <mergeCell ref="D44:D45"/>
    <mergeCell ref="E44:E45"/>
    <mergeCell ref="L44:L45"/>
    <mergeCell ref="C46:C47"/>
    <mergeCell ref="D46:D47"/>
    <mergeCell ref="E46:E47"/>
    <mergeCell ref="L46:L47"/>
    <mergeCell ref="C56:C57"/>
    <mergeCell ref="D56:D57"/>
    <mergeCell ref="E56:E57"/>
    <mergeCell ref="L56:L57"/>
    <mergeCell ref="C58:C59"/>
    <mergeCell ref="D58:D59"/>
    <mergeCell ref="E58:E59"/>
    <mergeCell ref="L58:L59"/>
    <mergeCell ref="C52:C53"/>
    <mergeCell ref="D52:D53"/>
    <mergeCell ref="E52:E53"/>
    <mergeCell ref="L52:L53"/>
    <mergeCell ref="C54:C55"/>
    <mergeCell ref="D54:D55"/>
    <mergeCell ref="E54:E55"/>
    <mergeCell ref="L54:L55"/>
    <mergeCell ref="C64:C65"/>
    <mergeCell ref="D64:D65"/>
    <mergeCell ref="E64:E65"/>
    <mergeCell ref="L64:L65"/>
    <mergeCell ref="C66:C67"/>
    <mergeCell ref="D66:D67"/>
    <mergeCell ref="E66:E67"/>
    <mergeCell ref="L66:L67"/>
    <mergeCell ref="C60:C61"/>
    <mergeCell ref="D60:D61"/>
    <mergeCell ref="E60:E61"/>
    <mergeCell ref="L60:L61"/>
    <mergeCell ref="C62:C63"/>
    <mergeCell ref="D62:D63"/>
    <mergeCell ref="E62:E63"/>
    <mergeCell ref="L62:L63"/>
    <mergeCell ref="C72:C73"/>
    <mergeCell ref="D72:D73"/>
    <mergeCell ref="E72:E73"/>
    <mergeCell ref="L72:L73"/>
    <mergeCell ref="C74:C75"/>
    <mergeCell ref="D74:D75"/>
    <mergeCell ref="E74:E75"/>
    <mergeCell ref="L74:L75"/>
    <mergeCell ref="C68:C69"/>
    <mergeCell ref="D68:D69"/>
    <mergeCell ref="E68:E69"/>
    <mergeCell ref="L68:L69"/>
    <mergeCell ref="C70:C71"/>
    <mergeCell ref="D70:D71"/>
    <mergeCell ref="E70:E71"/>
    <mergeCell ref="L70:L7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tabColor indexed="31"/>
    <pageSetUpPr fitToPage="1"/>
  </sheetPr>
  <dimension ref="A1:D19"/>
  <sheetViews>
    <sheetView showGridLines="0" topLeftCell="C6" zoomScaleNormal="100" workbookViewId="0"/>
  </sheetViews>
  <sheetFormatPr defaultColWidth="9.140625" defaultRowHeight="11.25" x14ac:dyDescent="0.15"/>
  <cols>
    <col min="1" max="2" width="9.140625" style="11" hidden="1" customWidth="1"/>
    <col min="3" max="3" width="3.7109375" style="11" customWidth="1"/>
    <col min="4" max="4" width="94.85546875" style="11" customWidth="1"/>
    <col min="5" max="16384" width="9.140625" style="11"/>
  </cols>
  <sheetData>
    <row r="1" spans="3:4" hidden="1" x14ac:dyDescent="0.15"/>
    <row r="2" spans="3:4" hidden="1" x14ac:dyDescent="0.15"/>
    <row r="3" spans="3:4" hidden="1" x14ac:dyDescent="0.15"/>
    <row r="4" spans="3:4" hidden="1" x14ac:dyDescent="0.15"/>
    <row r="5" spans="3:4" hidden="1" x14ac:dyDescent="0.15"/>
    <row r="6" spans="3:4" x14ac:dyDescent="0.15">
      <c r="C6" s="12"/>
      <c r="D6" s="12"/>
    </row>
    <row r="7" spans="3:4" ht="20.100000000000001" customHeight="1" x14ac:dyDescent="0.15">
      <c r="C7" s="12"/>
      <c r="D7" s="221" t="s">
        <v>95</v>
      </c>
    </row>
    <row r="8" spans="3:4" x14ac:dyDescent="0.15">
      <c r="C8" s="12"/>
      <c r="D8" s="12"/>
    </row>
    <row r="9" spans="3:4" ht="20.100000000000001" customHeight="1" x14ac:dyDescent="0.15">
      <c r="C9" s="12"/>
      <c r="D9" s="13"/>
    </row>
    <row r="10" spans="3:4" ht="20.100000000000001" customHeight="1" x14ac:dyDescent="0.15">
      <c r="C10" s="12"/>
      <c r="D10" s="13"/>
    </row>
    <row r="11" spans="3:4" ht="20.100000000000001" customHeight="1" x14ac:dyDescent="0.15">
      <c r="C11" s="12"/>
      <c r="D11" s="13"/>
    </row>
    <row r="12" spans="3:4" ht="20.100000000000001" customHeight="1" x14ac:dyDescent="0.15">
      <c r="C12" s="12"/>
      <c r="D12" s="13"/>
    </row>
    <row r="13" spans="3:4" ht="20.100000000000001" customHeight="1" x14ac:dyDescent="0.15">
      <c r="C13" s="12"/>
      <c r="D13" s="13"/>
    </row>
    <row r="14" spans="3:4" ht="20.100000000000001" customHeight="1" x14ac:dyDescent="0.15">
      <c r="C14" s="12"/>
      <c r="D14" s="13"/>
    </row>
    <row r="15" spans="3:4" ht="20.100000000000001" customHeight="1" x14ac:dyDescent="0.15">
      <c r="C15" s="12"/>
      <c r="D15" s="13"/>
    </row>
    <row r="16" spans="3:4" ht="20.100000000000001" customHeight="1" x14ac:dyDescent="0.15">
      <c r="C16" s="12"/>
      <c r="D16" s="13"/>
    </row>
    <row r="17" spans="3:4" ht="20.100000000000001" customHeight="1" x14ac:dyDescent="0.15">
      <c r="C17" s="12"/>
      <c r="D17" s="13"/>
    </row>
    <row r="18" spans="3:4" ht="20.100000000000001" customHeight="1" x14ac:dyDescent="0.15">
      <c r="C18" s="12"/>
      <c r="D18" s="13"/>
    </row>
    <row r="19" spans="3:4" x14ac:dyDescent="0.15">
      <c r="C19" s="12"/>
      <c r="D19" s="12"/>
    </row>
  </sheetData>
  <sheetProtection password="BC0D" sheet="1" objects="1" scenarios="1" formatColumns="0" formatRows="0"/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48</vt:i4>
      </vt:variant>
    </vt:vector>
  </HeadingPairs>
  <TitlesOfParts>
    <vt:vector size="57" baseType="lpstr">
      <vt:lpstr>Инструкция</vt:lpstr>
      <vt:lpstr>Титульный</vt:lpstr>
      <vt:lpstr>Форма 3.1</vt:lpstr>
      <vt:lpstr>Форма 3.1 (кварталы)</vt:lpstr>
      <vt:lpstr>Форма 16</vt:lpstr>
      <vt:lpstr>Субабоненты</vt:lpstr>
      <vt:lpstr>Субабоненты (кварталы)</vt:lpstr>
      <vt:lpstr>Комментарии</vt:lpstr>
      <vt:lpstr>Проверка</vt:lpstr>
      <vt:lpstr>ChangeValues_1</vt:lpstr>
      <vt:lpstr>CheckBC_List04</vt:lpstr>
      <vt:lpstr>CheckValue_List04</vt:lpstr>
      <vt:lpstr>chkGetUpdatesValue</vt:lpstr>
      <vt:lpstr>chkNoUpdatesValue</vt:lpstr>
      <vt:lpstr>code</vt:lpstr>
      <vt:lpstr>CYear</vt:lpstr>
      <vt:lpstr>deleteRow_1</vt:lpstr>
      <vt:lpstr>deleteRow_2</vt:lpstr>
      <vt:lpstr>deleteRow_3</vt:lpstr>
      <vt:lpstr>deleteRow_4</vt:lpstr>
      <vt:lpstr>deleteRow_5</vt:lpstr>
      <vt:lpstr>deleteRow_6</vt:lpstr>
      <vt:lpstr>dolj_lico</vt:lpstr>
      <vt:lpstr>et_List04</vt:lpstr>
      <vt:lpstr>et_List05</vt:lpstr>
      <vt:lpstr>f31_rek_fas_range</vt:lpstr>
      <vt:lpstr>f31k_rek_fas_range</vt:lpstr>
      <vt:lpstr>FirstLine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kpp</vt:lpstr>
      <vt:lpstr>LastYear</vt:lpstr>
      <vt:lpstr>List03_date1</vt:lpstr>
      <vt:lpstr>List03_date2</vt:lpstr>
      <vt:lpstr>org</vt:lpstr>
      <vt:lpstr>pIns_List04</vt:lpstr>
      <vt:lpstr>pIns_List05</vt:lpstr>
      <vt:lpstr>PYear</vt:lpstr>
      <vt:lpstr>REESTR_ORG_RANGE</vt:lpstr>
      <vt:lpstr>REGION</vt:lpstr>
      <vt:lpstr>region_name</vt:lpstr>
      <vt:lpstr>regionException</vt:lpstr>
      <vt:lpstr>regionException_flag</vt:lpstr>
      <vt:lpstr>type_version</vt:lpstr>
      <vt:lpstr>UpdStatus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2020 год (организация)</dc:title>
  <dc:subject>Предложения сетевой компании по технологическому расходу электроэнергии (мощности) - потерям в электрических сетях на 2020 год (организация)</dc:subject>
  <dc:creator>--</dc:creator>
  <dc:description/>
  <cp:lastModifiedBy>Пользователь Windows</cp:lastModifiedBy>
  <cp:lastPrinted>2010-03-18T14:38:46Z</cp:lastPrinted>
  <dcterms:created xsi:type="dcterms:W3CDTF">2004-05-21T07:18:45Z</dcterms:created>
  <dcterms:modified xsi:type="dcterms:W3CDTF">2019-04-02T08:04:02Z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FORM3.1.2020.ORG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